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Лист1" sheetId="1" r:id="rId1"/>
  </sheets>
  <calcPr calcId="162913" refMode="R1C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92" i="1" l="1"/>
  <c r="L485" i="1"/>
  <c r="K487" i="1"/>
  <c r="K486" i="1"/>
  <c r="K492" i="1" s="1"/>
  <c r="K482" i="1"/>
  <c r="K481" i="1"/>
  <c r="K480" i="1"/>
  <c r="K479" i="1"/>
  <c r="K485" i="1" s="1"/>
  <c r="L478" i="1"/>
  <c r="L473" i="1"/>
  <c r="K469" i="1"/>
  <c r="K468" i="1"/>
  <c r="K467" i="1"/>
  <c r="K466" i="1"/>
  <c r="K473" i="1" s="1"/>
  <c r="K475" i="1"/>
  <c r="K474" i="1"/>
  <c r="K478" i="1" s="1"/>
  <c r="K456" i="1"/>
  <c r="K455" i="1"/>
  <c r="K454" i="1"/>
  <c r="K452" i="1"/>
  <c r="L452" i="1"/>
  <c r="L445" i="1"/>
  <c r="K442" i="1"/>
  <c r="K441" i="1"/>
  <c r="K440" i="1"/>
  <c r="K439" i="1"/>
  <c r="K445" i="1" s="1"/>
  <c r="L438" i="1"/>
  <c r="K434" i="1"/>
  <c r="K438" i="1" s="1"/>
  <c r="K435" i="1"/>
  <c r="L433" i="1"/>
  <c r="K429" i="1"/>
  <c r="K428" i="1"/>
  <c r="K427" i="1"/>
  <c r="K426" i="1"/>
  <c r="K425" i="1"/>
  <c r="K416" i="1"/>
  <c r="K415" i="1"/>
  <c r="K414" i="1"/>
  <c r="K413" i="1"/>
  <c r="L411" i="1"/>
  <c r="L397" i="1"/>
  <c r="K406" i="1"/>
  <c r="K405" i="1"/>
  <c r="K401" i="1"/>
  <c r="K400" i="1"/>
  <c r="K399" i="1"/>
  <c r="K398" i="1"/>
  <c r="L392" i="1"/>
  <c r="K393" i="1"/>
  <c r="K397" i="1" s="1"/>
  <c r="K388" i="1"/>
  <c r="K387" i="1"/>
  <c r="K386" i="1"/>
  <c r="K385" i="1"/>
  <c r="K384" i="1"/>
  <c r="K374" i="1"/>
  <c r="K373" i="1"/>
  <c r="K372" i="1"/>
  <c r="K366" i="1"/>
  <c r="K365" i="1"/>
  <c r="K370" i="1" s="1"/>
  <c r="L363" i="1"/>
  <c r="L370" i="1"/>
  <c r="K360" i="1"/>
  <c r="K359" i="1"/>
  <c r="K358" i="1"/>
  <c r="K357" i="1"/>
  <c r="L356" i="1"/>
  <c r="L351" i="1"/>
  <c r="K353" i="1"/>
  <c r="K356" i="1" s="1"/>
  <c r="K352" i="1"/>
  <c r="K346" i="1"/>
  <c r="K345" i="1"/>
  <c r="K344" i="1"/>
  <c r="K351" i="1" s="1"/>
  <c r="K343" i="1"/>
  <c r="K333" i="1"/>
  <c r="K332" i="1"/>
  <c r="K331" i="1"/>
  <c r="L329" i="1"/>
  <c r="L322" i="1"/>
  <c r="K324" i="1"/>
  <c r="K323" i="1"/>
  <c r="K319" i="1"/>
  <c r="K318" i="1"/>
  <c r="K317" i="1"/>
  <c r="K316" i="1"/>
  <c r="L315" i="1"/>
  <c r="L310" i="1"/>
  <c r="K312" i="1"/>
  <c r="K311" i="1"/>
  <c r="K315" i="1" s="1"/>
  <c r="K306" i="1"/>
  <c r="K305" i="1"/>
  <c r="K304" i="1"/>
  <c r="K303" i="1"/>
  <c r="K302" i="1"/>
  <c r="K292" i="1"/>
  <c r="K291" i="1"/>
  <c r="K290" i="1"/>
  <c r="L206" i="1"/>
  <c r="K203" i="1"/>
  <c r="K206" i="1" s="1"/>
  <c r="L199" i="1"/>
  <c r="K196" i="1"/>
  <c r="K195" i="1"/>
  <c r="K194" i="1"/>
  <c r="K199" i="1" s="1"/>
  <c r="L193" i="1"/>
  <c r="K190" i="1"/>
  <c r="K193" i="1" s="1"/>
  <c r="L188" i="1"/>
  <c r="K184" i="1"/>
  <c r="K183" i="1"/>
  <c r="K182" i="1"/>
  <c r="K181" i="1"/>
  <c r="K180" i="1"/>
  <c r="K170" i="1"/>
  <c r="K169" i="1"/>
  <c r="K168" i="1"/>
  <c r="L166" i="1"/>
  <c r="K161" i="1"/>
  <c r="K160" i="1"/>
  <c r="L159" i="1"/>
  <c r="K156" i="1"/>
  <c r="K155" i="1"/>
  <c r="K154" i="1"/>
  <c r="K153" i="1"/>
  <c r="L152" i="1"/>
  <c r="K149" i="1"/>
  <c r="K148" i="1"/>
  <c r="L147" i="1"/>
  <c r="K143" i="1"/>
  <c r="K142" i="1"/>
  <c r="K141" i="1"/>
  <c r="K140" i="1"/>
  <c r="K139" i="1"/>
  <c r="K129" i="1"/>
  <c r="K128" i="1"/>
  <c r="K127" i="1"/>
  <c r="L125" i="1"/>
  <c r="K120" i="1"/>
  <c r="K119" i="1"/>
  <c r="K125" i="1" s="1"/>
  <c r="L118" i="1"/>
  <c r="K115" i="1"/>
  <c r="K114" i="1"/>
  <c r="K113" i="1"/>
  <c r="L112" i="1"/>
  <c r="K109" i="1"/>
  <c r="K108" i="1"/>
  <c r="L107" i="1"/>
  <c r="K103" i="1"/>
  <c r="K102" i="1"/>
  <c r="K101" i="1"/>
  <c r="K100" i="1"/>
  <c r="K99" i="1"/>
  <c r="K89" i="1"/>
  <c r="K88" i="1"/>
  <c r="K87" i="1"/>
  <c r="L45" i="1"/>
  <c r="F40" i="1"/>
  <c r="F39" i="1"/>
  <c r="K40" i="1"/>
  <c r="K39" i="1"/>
  <c r="L38" i="1"/>
  <c r="F35" i="1"/>
  <c r="F34" i="1"/>
  <c r="F33" i="1"/>
  <c r="F32" i="1"/>
  <c r="K35" i="1"/>
  <c r="K34" i="1"/>
  <c r="K33" i="1"/>
  <c r="K32" i="1"/>
  <c r="L31" i="1"/>
  <c r="L85" i="1"/>
  <c r="K80" i="1"/>
  <c r="K79" i="1"/>
  <c r="L78" i="1"/>
  <c r="K75" i="1"/>
  <c r="K74" i="1"/>
  <c r="K73" i="1"/>
  <c r="L72" i="1"/>
  <c r="K69" i="1"/>
  <c r="K68" i="1"/>
  <c r="L26" i="1"/>
  <c r="L67" i="1"/>
  <c r="K59" i="1"/>
  <c r="K60" i="1"/>
  <c r="K61" i="1"/>
  <c r="K62" i="1"/>
  <c r="K63" i="1"/>
  <c r="K49" i="1"/>
  <c r="K48" i="1"/>
  <c r="K47" i="1"/>
  <c r="K28" i="1"/>
  <c r="K27" i="1"/>
  <c r="F28" i="1"/>
  <c r="F27" i="1"/>
  <c r="K22" i="1"/>
  <c r="K21" i="1"/>
  <c r="K20" i="1"/>
  <c r="K19" i="1"/>
  <c r="K18" i="1"/>
  <c r="F22" i="1"/>
  <c r="F21" i="1"/>
  <c r="F20" i="1"/>
  <c r="F19" i="1"/>
  <c r="F18" i="1"/>
  <c r="K8" i="1"/>
  <c r="K7" i="1"/>
  <c r="K6" i="1"/>
  <c r="F7" i="1"/>
  <c r="F6" i="1"/>
  <c r="K152" i="1" l="1"/>
  <c r="K322" i="1"/>
  <c r="K392" i="1"/>
  <c r="K433" i="1"/>
  <c r="K310" i="1"/>
  <c r="K166" i="1"/>
  <c r="K329" i="1"/>
  <c r="K363" i="1"/>
  <c r="K411" i="1"/>
  <c r="K188" i="1"/>
  <c r="K159" i="1"/>
  <c r="K118" i="1"/>
  <c r="K147" i="1"/>
  <c r="K112" i="1"/>
  <c r="K85" i="1"/>
  <c r="K107" i="1"/>
  <c r="K78" i="1"/>
  <c r="K38" i="1"/>
  <c r="K31" i="1"/>
  <c r="K72" i="1"/>
  <c r="K45" i="1"/>
  <c r="K67" i="1"/>
  <c r="K26" i="1"/>
  <c r="B575" i="1"/>
  <c r="A575" i="1"/>
  <c r="J574" i="1"/>
  <c r="I574" i="1"/>
  <c r="H574" i="1"/>
  <c r="G574" i="1"/>
  <c r="F574" i="1"/>
  <c r="B568" i="1"/>
  <c r="A568" i="1"/>
  <c r="J567" i="1"/>
  <c r="I567" i="1"/>
  <c r="H567" i="1"/>
  <c r="G567" i="1"/>
  <c r="F567" i="1"/>
  <c r="B561" i="1"/>
  <c r="A561" i="1"/>
  <c r="J560" i="1"/>
  <c r="I560" i="1"/>
  <c r="H560" i="1"/>
  <c r="G560" i="1"/>
  <c r="F560" i="1"/>
  <c r="B556" i="1"/>
  <c r="A556" i="1"/>
  <c r="J555" i="1"/>
  <c r="I555" i="1"/>
  <c r="H555" i="1"/>
  <c r="G555" i="1"/>
  <c r="F555" i="1"/>
  <c r="B546" i="1"/>
  <c r="A546" i="1"/>
  <c r="J545" i="1"/>
  <c r="I545" i="1"/>
  <c r="H545" i="1"/>
  <c r="G545" i="1"/>
  <c r="F545" i="1"/>
  <c r="B542" i="1"/>
  <c r="A542" i="1"/>
  <c r="L541" i="1"/>
  <c r="J541" i="1"/>
  <c r="I541" i="1"/>
  <c r="H541" i="1"/>
  <c r="G541" i="1"/>
  <c r="F541" i="1"/>
  <c r="B534" i="1"/>
  <c r="A534" i="1"/>
  <c r="J533" i="1"/>
  <c r="I533" i="1"/>
  <c r="H533" i="1"/>
  <c r="G533" i="1"/>
  <c r="F533" i="1"/>
  <c r="B527" i="1"/>
  <c r="A527" i="1"/>
  <c r="J526" i="1"/>
  <c r="I526" i="1"/>
  <c r="H526" i="1"/>
  <c r="G526" i="1"/>
  <c r="F526" i="1"/>
  <c r="B520" i="1"/>
  <c r="A520" i="1"/>
  <c r="J519" i="1"/>
  <c r="I519" i="1"/>
  <c r="H519" i="1"/>
  <c r="G519" i="1"/>
  <c r="F519" i="1"/>
  <c r="B515" i="1"/>
  <c r="A515" i="1"/>
  <c r="J514" i="1"/>
  <c r="I514" i="1"/>
  <c r="H514" i="1"/>
  <c r="G514" i="1"/>
  <c r="F514" i="1"/>
  <c r="B505" i="1"/>
  <c r="A505" i="1"/>
  <c r="J504" i="1"/>
  <c r="I504" i="1"/>
  <c r="H504" i="1"/>
  <c r="G504" i="1"/>
  <c r="F504" i="1"/>
  <c r="B501" i="1"/>
  <c r="A501" i="1"/>
  <c r="L500" i="1"/>
  <c r="J500" i="1"/>
  <c r="I500" i="1"/>
  <c r="H500" i="1"/>
  <c r="G500" i="1"/>
  <c r="F500" i="1"/>
  <c r="B493" i="1"/>
  <c r="A493" i="1"/>
  <c r="J492" i="1"/>
  <c r="I492" i="1"/>
  <c r="H492" i="1"/>
  <c r="G492" i="1"/>
  <c r="F492" i="1"/>
  <c r="B486" i="1"/>
  <c r="A486" i="1"/>
  <c r="J485" i="1"/>
  <c r="I485" i="1"/>
  <c r="H485" i="1"/>
  <c r="G485" i="1"/>
  <c r="F485" i="1"/>
  <c r="B479" i="1"/>
  <c r="A479" i="1"/>
  <c r="J478" i="1"/>
  <c r="I478" i="1"/>
  <c r="H478" i="1"/>
  <c r="G478" i="1"/>
  <c r="F478" i="1"/>
  <c r="B474" i="1"/>
  <c r="A474" i="1"/>
  <c r="J473" i="1"/>
  <c r="I473" i="1"/>
  <c r="H473" i="1"/>
  <c r="G473" i="1"/>
  <c r="F473" i="1"/>
  <c r="B465" i="1"/>
  <c r="A465" i="1"/>
  <c r="J464" i="1"/>
  <c r="I464" i="1"/>
  <c r="H464" i="1"/>
  <c r="G464" i="1"/>
  <c r="F464" i="1"/>
  <c r="B461" i="1"/>
  <c r="A461" i="1"/>
  <c r="L460" i="1"/>
  <c r="J460" i="1"/>
  <c r="I460" i="1"/>
  <c r="H460" i="1"/>
  <c r="G460" i="1"/>
  <c r="F460" i="1"/>
  <c r="B453" i="1"/>
  <c r="A453" i="1"/>
  <c r="J452" i="1"/>
  <c r="I452" i="1"/>
  <c r="H452" i="1"/>
  <c r="G452" i="1"/>
  <c r="F452" i="1"/>
  <c r="B446" i="1"/>
  <c r="A446" i="1"/>
  <c r="J445" i="1"/>
  <c r="I445" i="1"/>
  <c r="H445" i="1"/>
  <c r="G445" i="1"/>
  <c r="F445" i="1"/>
  <c r="B439" i="1"/>
  <c r="A439" i="1"/>
  <c r="J438" i="1"/>
  <c r="I438" i="1"/>
  <c r="H438" i="1"/>
  <c r="G438" i="1"/>
  <c r="F438" i="1"/>
  <c r="B434" i="1"/>
  <c r="A434" i="1"/>
  <c r="J433" i="1"/>
  <c r="I433" i="1"/>
  <c r="H433" i="1"/>
  <c r="G433" i="1"/>
  <c r="F433" i="1"/>
  <c r="B424" i="1"/>
  <c r="A424" i="1"/>
  <c r="J423" i="1"/>
  <c r="I423" i="1"/>
  <c r="H423" i="1"/>
  <c r="G423" i="1"/>
  <c r="F423" i="1"/>
  <c r="B420" i="1"/>
  <c r="A420" i="1"/>
  <c r="L419" i="1"/>
  <c r="J419" i="1"/>
  <c r="I419" i="1"/>
  <c r="H419" i="1"/>
  <c r="G419" i="1"/>
  <c r="F419" i="1"/>
  <c r="B412" i="1"/>
  <c r="A412" i="1"/>
  <c r="J411" i="1"/>
  <c r="I411" i="1"/>
  <c r="H411" i="1"/>
  <c r="G411" i="1"/>
  <c r="F411" i="1"/>
  <c r="B405" i="1"/>
  <c r="A405" i="1"/>
  <c r="J404" i="1"/>
  <c r="I404" i="1"/>
  <c r="H404" i="1"/>
  <c r="G404" i="1"/>
  <c r="F404" i="1"/>
  <c r="B398" i="1"/>
  <c r="A398" i="1"/>
  <c r="J397" i="1"/>
  <c r="I397" i="1"/>
  <c r="H397" i="1"/>
  <c r="G397" i="1"/>
  <c r="F397" i="1"/>
  <c r="B393" i="1"/>
  <c r="A393" i="1"/>
  <c r="J392" i="1"/>
  <c r="I392" i="1"/>
  <c r="H392" i="1"/>
  <c r="G392" i="1"/>
  <c r="F392" i="1"/>
  <c r="B383" i="1"/>
  <c r="A383" i="1"/>
  <c r="J382" i="1"/>
  <c r="I382" i="1"/>
  <c r="H382" i="1"/>
  <c r="G382" i="1"/>
  <c r="F382" i="1"/>
  <c r="B379" i="1"/>
  <c r="A379" i="1"/>
  <c r="L378" i="1"/>
  <c r="J378" i="1"/>
  <c r="I378" i="1"/>
  <c r="H378" i="1"/>
  <c r="G378" i="1"/>
  <c r="F378" i="1"/>
  <c r="B371" i="1"/>
  <c r="A371" i="1"/>
  <c r="J370" i="1"/>
  <c r="I370" i="1"/>
  <c r="H370" i="1"/>
  <c r="G370" i="1"/>
  <c r="F370" i="1"/>
  <c r="B364" i="1"/>
  <c r="A364" i="1"/>
  <c r="J363" i="1"/>
  <c r="I363" i="1"/>
  <c r="H363" i="1"/>
  <c r="G363" i="1"/>
  <c r="F363" i="1"/>
  <c r="B357" i="1"/>
  <c r="A357" i="1"/>
  <c r="J356" i="1"/>
  <c r="I356" i="1"/>
  <c r="H356" i="1"/>
  <c r="G356" i="1"/>
  <c r="F356" i="1"/>
  <c r="B352" i="1"/>
  <c r="A352" i="1"/>
  <c r="J351" i="1"/>
  <c r="I351" i="1"/>
  <c r="H351" i="1"/>
  <c r="G351" i="1"/>
  <c r="F351" i="1"/>
  <c r="B342" i="1"/>
  <c r="A342" i="1"/>
  <c r="J341" i="1"/>
  <c r="I341" i="1"/>
  <c r="H341" i="1"/>
  <c r="G341" i="1"/>
  <c r="F341" i="1"/>
  <c r="B338" i="1"/>
  <c r="A338" i="1"/>
  <c r="L337" i="1"/>
  <c r="J337" i="1"/>
  <c r="I337" i="1"/>
  <c r="H337" i="1"/>
  <c r="G337" i="1"/>
  <c r="F337" i="1"/>
  <c r="B330" i="1"/>
  <c r="A330" i="1"/>
  <c r="J329" i="1"/>
  <c r="I329" i="1"/>
  <c r="H329" i="1"/>
  <c r="G329" i="1"/>
  <c r="F329" i="1"/>
  <c r="B323" i="1"/>
  <c r="A323" i="1"/>
  <c r="J322" i="1"/>
  <c r="I322" i="1"/>
  <c r="H322" i="1"/>
  <c r="G322" i="1"/>
  <c r="F322" i="1"/>
  <c r="B316" i="1"/>
  <c r="A316" i="1"/>
  <c r="J315" i="1"/>
  <c r="I315" i="1"/>
  <c r="H315" i="1"/>
  <c r="G315" i="1"/>
  <c r="F315" i="1"/>
  <c r="B311" i="1"/>
  <c r="A311" i="1"/>
  <c r="J310" i="1"/>
  <c r="I310" i="1"/>
  <c r="H310" i="1"/>
  <c r="G310" i="1"/>
  <c r="F310" i="1"/>
  <c r="B301" i="1"/>
  <c r="A301" i="1"/>
  <c r="J300" i="1"/>
  <c r="I300" i="1"/>
  <c r="H300" i="1"/>
  <c r="G300" i="1"/>
  <c r="F300" i="1"/>
  <c r="B297" i="1"/>
  <c r="A297" i="1"/>
  <c r="L296" i="1"/>
  <c r="J296" i="1"/>
  <c r="I296" i="1"/>
  <c r="H296" i="1"/>
  <c r="G296" i="1"/>
  <c r="F296" i="1"/>
  <c r="B289" i="1"/>
  <c r="A289" i="1"/>
  <c r="J288" i="1"/>
  <c r="I288" i="1"/>
  <c r="H288" i="1"/>
  <c r="G288" i="1"/>
  <c r="F288" i="1"/>
  <c r="B282" i="1"/>
  <c r="A282" i="1"/>
  <c r="J281" i="1"/>
  <c r="I281" i="1"/>
  <c r="H281" i="1"/>
  <c r="G281" i="1"/>
  <c r="F281" i="1"/>
  <c r="B275" i="1"/>
  <c r="A275" i="1"/>
  <c r="J274" i="1"/>
  <c r="I274" i="1"/>
  <c r="H274" i="1"/>
  <c r="G274" i="1"/>
  <c r="F274" i="1"/>
  <c r="B270" i="1"/>
  <c r="A270" i="1"/>
  <c r="J269" i="1"/>
  <c r="I269" i="1"/>
  <c r="H269" i="1"/>
  <c r="G269" i="1"/>
  <c r="F269" i="1"/>
  <c r="B260" i="1"/>
  <c r="A260" i="1"/>
  <c r="J259" i="1"/>
  <c r="I259" i="1"/>
  <c r="H259" i="1"/>
  <c r="G259" i="1"/>
  <c r="F259" i="1"/>
  <c r="B256" i="1"/>
  <c r="A256" i="1"/>
  <c r="L255" i="1"/>
  <c r="J255" i="1"/>
  <c r="I255" i="1"/>
  <c r="H255" i="1"/>
  <c r="G255" i="1"/>
  <c r="F255" i="1"/>
  <c r="B248" i="1"/>
  <c r="A248" i="1"/>
  <c r="J247" i="1"/>
  <c r="I247" i="1"/>
  <c r="H247" i="1"/>
  <c r="G247" i="1"/>
  <c r="F247" i="1"/>
  <c r="B241" i="1"/>
  <c r="A241" i="1"/>
  <c r="J240" i="1"/>
  <c r="I240" i="1"/>
  <c r="H240" i="1"/>
  <c r="G240" i="1"/>
  <c r="F240" i="1"/>
  <c r="B234" i="1"/>
  <c r="A234" i="1"/>
  <c r="J233" i="1"/>
  <c r="I233" i="1"/>
  <c r="H233" i="1"/>
  <c r="G233" i="1"/>
  <c r="F233" i="1"/>
  <c r="B229" i="1"/>
  <c r="A229" i="1"/>
  <c r="J228" i="1"/>
  <c r="I228" i="1"/>
  <c r="H228" i="1"/>
  <c r="G228" i="1"/>
  <c r="F228" i="1"/>
  <c r="B219" i="1"/>
  <c r="A219" i="1"/>
  <c r="J218" i="1"/>
  <c r="I218" i="1"/>
  <c r="H218" i="1"/>
  <c r="G218" i="1"/>
  <c r="F218" i="1"/>
  <c r="B215" i="1"/>
  <c r="A215" i="1"/>
  <c r="L214" i="1"/>
  <c r="J214" i="1"/>
  <c r="I214" i="1"/>
  <c r="H214" i="1"/>
  <c r="G214" i="1"/>
  <c r="F214" i="1"/>
  <c r="B207" i="1"/>
  <c r="A207" i="1"/>
  <c r="J206" i="1"/>
  <c r="I206" i="1"/>
  <c r="H206" i="1"/>
  <c r="G206" i="1"/>
  <c r="F206" i="1"/>
  <c r="B200" i="1"/>
  <c r="A200" i="1"/>
  <c r="J199" i="1"/>
  <c r="I199" i="1"/>
  <c r="H199" i="1"/>
  <c r="G199" i="1"/>
  <c r="F199" i="1"/>
  <c r="B194" i="1"/>
  <c r="A194" i="1"/>
  <c r="J193" i="1"/>
  <c r="I193" i="1"/>
  <c r="H193" i="1"/>
  <c r="G193" i="1"/>
  <c r="F193" i="1"/>
  <c r="B189" i="1"/>
  <c r="A189" i="1"/>
  <c r="J188" i="1"/>
  <c r="I188" i="1"/>
  <c r="H188" i="1"/>
  <c r="G188" i="1"/>
  <c r="F188" i="1"/>
  <c r="B179" i="1"/>
  <c r="A179" i="1"/>
  <c r="J178" i="1"/>
  <c r="I178" i="1"/>
  <c r="H178" i="1"/>
  <c r="G178" i="1"/>
  <c r="F178" i="1"/>
  <c r="B175" i="1"/>
  <c r="A175" i="1"/>
  <c r="L174" i="1"/>
  <c r="J174" i="1"/>
  <c r="I174" i="1"/>
  <c r="H174" i="1"/>
  <c r="G174" i="1"/>
  <c r="F174" i="1"/>
  <c r="B167" i="1"/>
  <c r="A167" i="1"/>
  <c r="J166" i="1"/>
  <c r="I166" i="1"/>
  <c r="H166" i="1"/>
  <c r="G166" i="1"/>
  <c r="F166" i="1"/>
  <c r="B160" i="1"/>
  <c r="A160" i="1"/>
  <c r="J159" i="1"/>
  <c r="I159" i="1"/>
  <c r="H159" i="1"/>
  <c r="G159" i="1"/>
  <c r="F159" i="1"/>
  <c r="B153" i="1"/>
  <c r="A153" i="1"/>
  <c r="J152" i="1"/>
  <c r="I152" i="1"/>
  <c r="H152" i="1"/>
  <c r="G152" i="1"/>
  <c r="F152" i="1"/>
  <c r="B148" i="1"/>
  <c r="A148" i="1"/>
  <c r="J147" i="1"/>
  <c r="I147" i="1"/>
  <c r="H147" i="1"/>
  <c r="G147" i="1"/>
  <c r="F147" i="1"/>
  <c r="B138" i="1"/>
  <c r="A138" i="1"/>
  <c r="J137" i="1"/>
  <c r="I137" i="1"/>
  <c r="H137" i="1"/>
  <c r="G137" i="1"/>
  <c r="F137" i="1"/>
  <c r="B134" i="1"/>
  <c r="A134" i="1"/>
  <c r="L133" i="1"/>
  <c r="J133" i="1"/>
  <c r="I133" i="1"/>
  <c r="H133" i="1"/>
  <c r="G133" i="1"/>
  <c r="F133" i="1"/>
  <c r="B126" i="1"/>
  <c r="A126" i="1"/>
  <c r="J125" i="1"/>
  <c r="I125" i="1"/>
  <c r="H125" i="1"/>
  <c r="G125" i="1"/>
  <c r="F125" i="1"/>
  <c r="B119" i="1"/>
  <c r="A119" i="1"/>
  <c r="J118" i="1"/>
  <c r="I118" i="1"/>
  <c r="H118" i="1"/>
  <c r="G118" i="1"/>
  <c r="F118" i="1"/>
  <c r="B113" i="1"/>
  <c r="A113" i="1"/>
  <c r="J112" i="1"/>
  <c r="I112" i="1"/>
  <c r="H112" i="1"/>
  <c r="G112" i="1"/>
  <c r="F112" i="1"/>
  <c r="B108" i="1"/>
  <c r="A108" i="1"/>
  <c r="J107" i="1"/>
  <c r="I107" i="1"/>
  <c r="H107" i="1"/>
  <c r="G107" i="1"/>
  <c r="F107" i="1"/>
  <c r="B98" i="1"/>
  <c r="A98" i="1"/>
  <c r="J97" i="1"/>
  <c r="I97" i="1"/>
  <c r="H97" i="1"/>
  <c r="G97" i="1"/>
  <c r="F97" i="1"/>
  <c r="B94" i="1"/>
  <c r="A94" i="1"/>
  <c r="L93" i="1"/>
  <c r="J93" i="1"/>
  <c r="I93" i="1"/>
  <c r="H93" i="1"/>
  <c r="G93" i="1"/>
  <c r="F93" i="1"/>
  <c r="B86" i="1"/>
  <c r="A86" i="1"/>
  <c r="J85" i="1"/>
  <c r="I85" i="1"/>
  <c r="H85" i="1"/>
  <c r="G85" i="1"/>
  <c r="F85" i="1"/>
  <c r="B79" i="1"/>
  <c r="A79" i="1"/>
  <c r="J78" i="1"/>
  <c r="I78" i="1"/>
  <c r="H78" i="1"/>
  <c r="G78" i="1"/>
  <c r="F78" i="1"/>
  <c r="B73" i="1"/>
  <c r="A73" i="1"/>
  <c r="J72" i="1"/>
  <c r="I72" i="1"/>
  <c r="H72" i="1"/>
  <c r="G72" i="1"/>
  <c r="F72" i="1"/>
  <c r="B68" i="1"/>
  <c r="A68" i="1"/>
  <c r="J67" i="1"/>
  <c r="I67" i="1"/>
  <c r="H67" i="1"/>
  <c r="G67" i="1"/>
  <c r="F67" i="1"/>
  <c r="B58" i="1"/>
  <c r="A58" i="1"/>
  <c r="J57" i="1"/>
  <c r="I57" i="1"/>
  <c r="H57" i="1"/>
  <c r="G57" i="1"/>
  <c r="F57" i="1"/>
  <c r="B54" i="1"/>
  <c r="A54" i="1"/>
  <c r="L53" i="1"/>
  <c r="J53" i="1"/>
  <c r="I53" i="1"/>
  <c r="H53" i="1"/>
  <c r="G53" i="1"/>
  <c r="F53" i="1"/>
  <c r="B46" i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F26" i="1"/>
  <c r="B17" i="1"/>
  <c r="A17" i="1"/>
  <c r="J16" i="1"/>
  <c r="I16" i="1"/>
  <c r="H16" i="1"/>
  <c r="G16" i="1"/>
  <c r="F16" i="1"/>
  <c r="B13" i="1"/>
  <c r="A13" i="1"/>
  <c r="L12" i="1"/>
  <c r="J12" i="1"/>
  <c r="I12" i="1"/>
  <c r="H12" i="1"/>
  <c r="G12" i="1"/>
  <c r="F12" i="1"/>
  <c r="J86" i="1" l="1"/>
  <c r="K86" i="1"/>
  <c r="F126" i="1"/>
  <c r="G167" i="1"/>
  <c r="H207" i="1"/>
  <c r="I248" i="1"/>
  <c r="F289" i="1"/>
  <c r="J289" i="1"/>
  <c r="G330" i="1"/>
  <c r="H371" i="1"/>
  <c r="I412" i="1"/>
  <c r="F453" i="1"/>
  <c r="J453" i="1"/>
  <c r="G493" i="1"/>
  <c r="H534" i="1"/>
  <c r="I575" i="1"/>
  <c r="I86" i="1"/>
  <c r="H46" i="1"/>
  <c r="J126" i="1"/>
  <c r="I46" i="1"/>
  <c r="F86" i="1"/>
  <c r="G126" i="1"/>
  <c r="H167" i="1"/>
  <c r="I207" i="1"/>
  <c r="F248" i="1"/>
  <c r="J248" i="1"/>
  <c r="G289" i="1"/>
  <c r="H330" i="1"/>
  <c r="I371" i="1"/>
  <c r="F412" i="1"/>
  <c r="J412" i="1"/>
  <c r="G453" i="1"/>
  <c r="H493" i="1"/>
  <c r="I534" i="1"/>
  <c r="F575" i="1"/>
  <c r="J575" i="1"/>
  <c r="F46" i="1"/>
  <c r="J46" i="1"/>
  <c r="G86" i="1"/>
  <c r="H126" i="1"/>
  <c r="I167" i="1"/>
  <c r="F207" i="1"/>
  <c r="J207" i="1"/>
  <c r="G248" i="1"/>
  <c r="H289" i="1"/>
  <c r="I330" i="1"/>
  <c r="F371" i="1"/>
  <c r="J371" i="1"/>
  <c r="G412" i="1"/>
  <c r="H453" i="1"/>
  <c r="I493" i="1"/>
  <c r="F534" i="1"/>
  <c r="J534" i="1"/>
  <c r="G575" i="1"/>
  <c r="G46" i="1"/>
  <c r="H86" i="1"/>
  <c r="I126" i="1"/>
  <c r="F167" i="1"/>
  <c r="J167" i="1"/>
  <c r="G207" i="1"/>
  <c r="H248" i="1"/>
  <c r="I289" i="1"/>
  <c r="F330" i="1"/>
  <c r="J330" i="1"/>
  <c r="G371" i="1"/>
  <c r="H412" i="1"/>
  <c r="I453" i="1"/>
  <c r="F493" i="1"/>
  <c r="J493" i="1"/>
  <c r="G534" i="1"/>
  <c r="H575" i="1"/>
  <c r="I576" i="1" l="1"/>
  <c r="H576" i="1"/>
  <c r="F576" i="1"/>
  <c r="J576" i="1"/>
  <c r="G576" i="1"/>
  <c r="L228" i="1"/>
  <c r="L233" i="1"/>
  <c r="L178" i="1"/>
  <c r="L555" i="1"/>
  <c r="L560" i="1"/>
  <c r="L534" i="1"/>
  <c r="L504" i="1"/>
  <c r="L16" i="1"/>
  <c r="L576" i="1"/>
  <c r="L519" i="1"/>
  <c r="L514" i="1"/>
  <c r="L423" i="1"/>
  <c r="L464" i="1"/>
  <c r="L281" i="1"/>
  <c r="L545" i="1"/>
  <c r="L575" i="1"/>
  <c r="L404" i="1"/>
  <c r="L533" i="1"/>
  <c r="L567" i="1"/>
  <c r="L137" i="1"/>
  <c r="L240" i="1"/>
  <c r="L289" i="1"/>
  <c r="L259" i="1"/>
  <c r="L57" i="1"/>
  <c r="L269" i="1"/>
  <c r="L274" i="1"/>
  <c r="L218" i="1"/>
  <c r="L248" i="1"/>
  <c r="L382" i="1"/>
  <c r="L97" i="1"/>
  <c r="L341" i="1"/>
  <c r="L574" i="1"/>
  <c r="L526" i="1"/>
  <c r="L300" i="1"/>
  <c r="L247" i="1"/>
  <c r="L288" i="1"/>
</calcChain>
</file>

<file path=xl/sharedStrings.xml><?xml version="1.0" encoding="utf-8"?>
<sst xmlns="http://schemas.openxmlformats.org/spreadsheetml/2006/main" count="813" uniqueCount="155">
  <si>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</si>
  <si>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</si>
  <si>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</si>
  <si>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</si>
  <si>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</si>
  <si>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</si>
  <si>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</si>
  <si>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</si>
  <si>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</si>
  <si>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</si>
  <si>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</si>
  <si>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</si>
  <si>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</si>
  <si>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</si>
  <si>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</si>
  <si>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</si>
  <si>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</si>
  <si>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</si>
  <si>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</si>
  <si>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</si>
  <si>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</si>
  <si>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</si>
  <si>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</si>
  <si>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</si>
  <si>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</si>
  <si>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</si>
  <si>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</si>
  <si>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</si>
  <si>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</si>
  <si>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</si>
  <si>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</si>
  <si>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</si>
  <si>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</si>
  <si>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</si>
  <si>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</si>
  <si>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</si>
  <si>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</si>
  <si>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</si>
  <si>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</si>
  <si>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</si>
  <si>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</si>
  <si>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</si>
  <si>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</si>
  <si>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</si>
  <si>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</si>
  <si>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геркулесовая молочная с маслом сливочным</t>
  </si>
  <si>
    <t>Кофейный напиток с молоком</t>
  </si>
  <si>
    <t>Хлеб с маслом</t>
  </si>
  <si>
    <t>50/10</t>
  </si>
  <si>
    <t>Щи из свежей капусты на курином бульоне со сметаной</t>
  </si>
  <si>
    <t>Тефтели мясные в молочном соусе</t>
  </si>
  <si>
    <t>Картофельное пюре</t>
  </si>
  <si>
    <t>Кисель</t>
  </si>
  <si>
    <t>Хлеб пшеничный</t>
  </si>
  <si>
    <t>Булочка с повидлом</t>
  </si>
  <si>
    <t>Чай с сахаром</t>
  </si>
  <si>
    <t>Каша пшеничная молочная с маслом сливочным</t>
  </si>
  <si>
    <t>Какао с молоком</t>
  </si>
  <si>
    <t>200/5</t>
  </si>
  <si>
    <t>200</t>
  </si>
  <si>
    <t>Рассольник с крупой на курином бульоне со сметаной</t>
  </si>
  <si>
    <t>Гуляш из филе куриного</t>
  </si>
  <si>
    <t>Макаронные изделия отварные</t>
  </si>
  <si>
    <t>Напиток из шиповника</t>
  </si>
  <si>
    <t>200/10</t>
  </si>
  <si>
    <t>95</t>
  </si>
  <si>
    <t>150</t>
  </si>
  <si>
    <t>50</t>
  </si>
  <si>
    <t>Чай с лимоном</t>
  </si>
  <si>
    <t>Манник</t>
  </si>
  <si>
    <t>75</t>
  </si>
  <si>
    <t>Рагу овощное с мясом кур</t>
  </si>
  <si>
    <t>160</t>
  </si>
  <si>
    <t>Снежок</t>
  </si>
  <si>
    <t>Печенье</t>
  </si>
  <si>
    <t>180</t>
  </si>
  <si>
    <t>23</t>
  </si>
  <si>
    <t>Биточки (котлеты) из рыбы</t>
  </si>
  <si>
    <t>Каша гречневая рассыпчатая</t>
  </si>
  <si>
    <t>Компот из сухофруктов</t>
  </si>
  <si>
    <t>Чай с молоком</t>
  </si>
  <si>
    <t>Пряники</t>
  </si>
  <si>
    <t>Каша пшенная молочная с маслом сливочным</t>
  </si>
  <si>
    <t>Напиток из цикория с молоком</t>
  </si>
  <si>
    <t>Хлеб с маслом и сыром</t>
  </si>
  <si>
    <t>150/5</t>
  </si>
  <si>
    <t>50/5/10</t>
  </si>
  <si>
    <t>Борщ из свежей капусты на курином бульоне со сметаной</t>
  </si>
  <si>
    <t>Биточки (котлеты)  мясные паровые</t>
  </si>
  <si>
    <t xml:space="preserve">Горошница </t>
  </si>
  <si>
    <t>Компот из кураги и изюма</t>
  </si>
  <si>
    <t>40</t>
  </si>
  <si>
    <t>Плов из мяса кур</t>
  </si>
  <si>
    <t>64</t>
  </si>
  <si>
    <t>Каша рисовая молочная вязкая с маслом сливочным</t>
  </si>
  <si>
    <t>Суп-пюре гороховый</t>
  </si>
  <si>
    <t>Биточки (котлеты) из мяса кур</t>
  </si>
  <si>
    <t>Каша гречневая рассыпчатая с овощами</t>
  </si>
  <si>
    <t>70</t>
  </si>
  <si>
    <t>Коржик молочный</t>
  </si>
  <si>
    <t>90</t>
  </si>
  <si>
    <t>Запеканка из творога со сгущенным молоком</t>
  </si>
  <si>
    <t>Суп-пюре из картофеля на курином бульоне</t>
  </si>
  <si>
    <t>Мясо кур отварное в соусе с овощами</t>
  </si>
  <si>
    <t xml:space="preserve">Кисель </t>
  </si>
  <si>
    <t xml:space="preserve"> - </t>
  </si>
  <si>
    <t>80</t>
  </si>
  <si>
    <t>Картофель запеченый с фаршем из куры</t>
  </si>
  <si>
    <t>Фрукты</t>
  </si>
  <si>
    <t>Каша кукурузная молочная с маслом сливочным</t>
  </si>
  <si>
    <t>50/15</t>
  </si>
  <si>
    <t>Рассольник домашний на курином бульоне со сметаной</t>
  </si>
  <si>
    <t>Печень по-строгановски</t>
  </si>
  <si>
    <t xml:space="preserve">Оладьи </t>
  </si>
  <si>
    <t>Каша рисовая рассыпчатая</t>
  </si>
  <si>
    <t>Сок</t>
  </si>
  <si>
    <t>25</t>
  </si>
  <si>
    <t>Молоко кипяченое</t>
  </si>
  <si>
    <t>20</t>
  </si>
  <si>
    <t>Каша ячневая молочная с маслом сливочным</t>
  </si>
  <si>
    <t>50/6/13</t>
  </si>
  <si>
    <t>Суп-лапша на курином бульоне</t>
  </si>
  <si>
    <t>Голубцы мясные с рисом (ленивые)</t>
  </si>
  <si>
    <t>Вафли</t>
  </si>
  <si>
    <t>30</t>
  </si>
  <si>
    <t>36/10</t>
  </si>
  <si>
    <t>Каша молочная ассорти (рис, пшено) с маслом сливочным</t>
  </si>
  <si>
    <t>Хлеб с сыром</t>
  </si>
  <si>
    <t>180/5</t>
  </si>
  <si>
    <t>Суп крестьянский с крупой на курином бульоне со сметаной</t>
  </si>
  <si>
    <t xml:space="preserve">Каша перловая </t>
  </si>
  <si>
    <t>Фрикадельки мясные тушеные в соусе</t>
  </si>
  <si>
    <t>22</t>
  </si>
  <si>
    <t>Запеканка из творога с рисом</t>
  </si>
  <si>
    <t>Масло сливочное</t>
  </si>
  <si>
    <t>6</t>
  </si>
  <si>
    <t>Суп картофельный с макаронными изделиями на курином бульоне</t>
  </si>
  <si>
    <t>Кнели из рыбы паровые</t>
  </si>
  <si>
    <t>Каша рисовая с овощами</t>
  </si>
  <si>
    <t>Компот из вишни</t>
  </si>
  <si>
    <t>60</t>
  </si>
  <si>
    <t>Сдоба обыкновенная</t>
  </si>
  <si>
    <t>65</t>
  </si>
  <si>
    <t>Биточки (котлеты) мясные с крупой (рис)</t>
  </si>
  <si>
    <t>Рагу из овощей</t>
  </si>
  <si>
    <t>38/10</t>
  </si>
  <si>
    <t>Омлет запеченный или паровой с маслом сливочным</t>
  </si>
  <si>
    <t>Уха с крупой перловой</t>
  </si>
  <si>
    <t>Голубцы мясные с рисом</t>
  </si>
  <si>
    <t>Булочка с маком</t>
  </si>
  <si>
    <t>Чай с молоком (вариант 2)</t>
  </si>
  <si>
    <t>Мясо кур отварное с соусом</t>
  </si>
  <si>
    <t>МАОУ СОШ №4</t>
  </si>
  <si>
    <t>И.о.директора</t>
  </si>
  <si>
    <t>Леонова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</si>
</sst>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5" xfId="0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wrapText="1"/>
      <protection locked="0"/>
    </xf>
    <xf numFmtId="2" fontId="11" fillId="0" borderId="5" xfId="0" applyNumberFormat="1" applyFont="1" applyBorder="1" applyProtection="1"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2" fontId="11" fillId="0" borderId="2" xfId="0" applyNumberFormat="1" applyFont="1" applyBorder="1"/>
    <xf numFmtId="2" fontId="11" fillId="0" borderId="5" xfId="0" applyNumberFormat="1" applyFont="1" applyBorder="1"/>
    <xf numFmtId="0" fontId="11" fillId="0" borderId="5" xfId="0" applyFont="1" applyBorder="1"/>
    <xf numFmtId="0" fontId="11" fillId="0" borderId="2" xfId="0" applyFont="1" applyBorder="1"/>
    <xf numFmtId="0" fontId="11" fillId="0" borderId="5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2" xfId="0" applyNumberFormat="1" applyFont="1" applyBorder="1"/>
    <xf numFmtId="2" fontId="12" fillId="0" borderId="2" xfId="0" applyNumberFormat="1" applyFont="1" applyBorder="1"/>
    <xf numFmtId="0" fontId="11" fillId="5" borderId="5" xfId="0" applyFont="1" applyFill="1" applyBorder="1"/>
    <xf numFmtId="0" fontId="11" fillId="5" borderId="2" xfId="0" applyFont="1" applyFill="1" applyBorder="1"/>
    <xf numFmtId="0" fontId="11" fillId="0" borderId="0" xfId="0" quotePrefix="1" applyFont="1" applyAlignment="1">
      <alignment wrapText="1"/>
    </xf>
    <xf numFmtId="0" fontId="11" fillId="0" borderId="5" xfId="0" applyNumberFormat="1" applyFont="1" applyBorder="1"/>
    <xf numFmtId="0" fontId="11" fillId="5" borderId="5" xfId="0" applyFont="1" applyFill="1" applyBorder="1" applyAlignment="1">
      <alignment wrapText="1"/>
    </xf>
    <xf numFmtId="2" fontId="11" fillId="5" borderId="5" xfId="0" applyNumberFormat="1" applyFont="1" applyFill="1" applyBorder="1"/>
    <xf numFmtId="0" fontId="11" fillId="5" borderId="2" xfId="0" applyFont="1" applyFill="1" applyBorder="1" applyAlignment="1">
      <alignment wrapText="1"/>
    </xf>
    <xf numFmtId="2" fontId="11" fillId="5" borderId="2" xfId="0" applyNumberFormat="1" applyFont="1" applyFill="1" applyBorder="1"/>
    <xf numFmtId="0" fontId="2" fillId="6" borderId="19" xfId="0" applyFont="1" applyFill="1" applyBorder="1" applyAlignment="1" applyProtection="1">
      <alignment horizontal="center" vertical="top" wrapText="1"/>
      <protection locked="0"/>
    </xf>
    <xf numFmtId="0" fontId="11" fillId="6" borderId="5" xfId="0" applyFont="1" applyFill="1" applyBorder="1"/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6"/>
  <sheetViews>
    <sheetView tabSelected="1" workbookViewId="0">
      <pane xSplit="4" ySplit="5" topLeftCell="E207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152</v>
      </c>
      <c r="D1" s="86"/>
      <c r="E1" s="86"/>
      <c r="F1" s="13" t="s">
        <v>16</v>
      </c>
      <c r="G1" s="2" t="s">
        <v>17</v>
      </c>
      <c r="H1" s="87" t="s">
        <v>153</v>
      </c>
      <c r="I1" s="87"/>
      <c r="J1" s="87"/>
      <c r="K1" s="87"/>
    </row>
    <row r="2" spans="1:12" ht="18" x14ac:dyDescent="0.2">
      <c r="A2" s="43" t="s">
        <v>6</v>
      </c>
      <c r="C2" s="2"/>
      <c r="G2" s="2" t="s">
        <v>18</v>
      </c>
      <c r="H2" s="87" t="s">
        <v>154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60" t="str">
        <f>"200/5"</f>
        <v>200/5</v>
      </c>
      <c r="G6" s="62">
        <v>6.42</v>
      </c>
      <c r="H6" s="62">
        <v>11.04</v>
      </c>
      <c r="I6" s="62">
        <v>29.23</v>
      </c>
      <c r="J6" s="62">
        <v>258.63767799999999</v>
      </c>
      <c r="K6" s="64" t="str">
        <f>"8/4"</f>
        <v>8/4</v>
      </c>
      <c r="L6" s="63">
        <v>30.02</v>
      </c>
    </row>
    <row r="7" spans="1:12" ht="15" x14ac:dyDescent="0.25">
      <c r="A7" s="25"/>
      <c r="B7" s="16"/>
      <c r="C7" s="11"/>
      <c r="D7" s="7" t="s">
        <v>22</v>
      </c>
      <c r="E7" s="58" t="s">
        <v>46</v>
      </c>
      <c r="F7" s="60" t="str">
        <f>"200"</f>
        <v>200</v>
      </c>
      <c r="G7" s="63">
        <v>3.14</v>
      </c>
      <c r="H7" s="63">
        <v>3.21</v>
      </c>
      <c r="I7" s="63">
        <v>14.39</v>
      </c>
      <c r="J7" s="63">
        <v>96.371359999999981</v>
      </c>
      <c r="K7" s="64" t="str">
        <f>"32/10"</f>
        <v>32/10</v>
      </c>
      <c r="L7" s="63">
        <v>17.41</v>
      </c>
    </row>
    <row r="8" spans="1:12" ht="15" x14ac:dyDescent="0.25">
      <c r="A8" s="25"/>
      <c r="B8" s="16"/>
      <c r="C8" s="11"/>
      <c r="D8" s="7" t="s">
        <v>23</v>
      </c>
      <c r="E8" s="59" t="s">
        <v>47</v>
      </c>
      <c r="F8" s="61" t="s">
        <v>48</v>
      </c>
      <c r="G8" s="62">
        <v>3.88</v>
      </c>
      <c r="H8" s="62">
        <v>7.7</v>
      </c>
      <c r="I8" s="62">
        <v>23.58</v>
      </c>
      <c r="J8" s="62">
        <v>181.08399999999997</v>
      </c>
      <c r="K8" s="65" t="str">
        <f>"1/13"</f>
        <v>1/13</v>
      </c>
      <c r="L8" s="62">
        <v>16.04</v>
      </c>
    </row>
    <row r="9" spans="1:12" ht="15" x14ac:dyDescent="0.25">
      <c r="A9" s="25"/>
      <c r="B9" s="16"/>
      <c r="C9" s="11"/>
      <c r="D9" s="7" t="s">
        <v>24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6"/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6"/>
      <c r="B12" s="18"/>
      <c r="C12" s="8"/>
      <c r="D12" s="19" t="s">
        <v>39</v>
      </c>
      <c r="E12" s="9"/>
      <c r="F12" s="21">
        <f>SUM(F6:F11)</f>
        <v>0</v>
      </c>
      <c r="G12" s="21">
        <f>SUM(G6:G11)</f>
        <v>13.440000000000001</v>
      </c>
      <c r="H12" s="21">
        <f>SUM(H6:H11)</f>
        <v>21.95</v>
      </c>
      <c r="I12" s="21">
        <f>SUM(I6:I11)</f>
        <v>67.2</v>
      </c>
      <c r="J12" s="21">
        <f>SUM(J6:J11)</f>
        <v>536.09303799999998</v>
      </c>
      <c r="K12" s="27"/>
      <c r="L12" s="21">
        <f>SUM(L6:L11)</f>
        <v>63.47</v>
      </c>
    </row>
    <row r="13" spans="1:12" ht="15" x14ac:dyDescent="0.25">
      <c r="A13" s="28">
        <f>A6</f>
        <v>1</v>
      </c>
      <c r="B13" s="14">
        <f>B6</f>
        <v>1</v>
      </c>
      <c r="C13" s="10" t="s">
        <v>25</v>
      </c>
      <c r="D13" s="12" t="s">
        <v>24</v>
      </c>
      <c r="E13" s="50"/>
      <c r="F13" s="51"/>
      <c r="G13" s="51"/>
      <c r="H13" s="51"/>
      <c r="I13" s="51"/>
      <c r="J13" s="51"/>
      <c r="K13" s="52"/>
      <c r="L13" s="51"/>
    </row>
    <row r="14" spans="1:12" ht="15" x14ac:dyDescent="0.25">
      <c r="A14" s="25"/>
      <c r="B14" s="16"/>
      <c r="C14" s="11"/>
      <c r="D14" s="6"/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6"/>
      <c r="B16" s="18"/>
      <c r="C16" s="8"/>
      <c r="D16" s="19" t="s">
        <v>39</v>
      </c>
      <c r="E16" s="9"/>
      <c r="F16" s="21">
        <f>SUM(F13:F15)</f>
        <v>0</v>
      </c>
      <c r="G16" s="21">
        <f t="shared" ref="G16:J16" si="0">SUM(G13:G15)</f>
        <v>0</v>
      </c>
      <c r="H16" s="21">
        <f t="shared" si="0"/>
        <v>0</v>
      </c>
      <c r="I16" s="21">
        <f t="shared" si="0"/>
        <v>0</v>
      </c>
      <c r="J16" s="21">
        <f t="shared" si="0"/>
        <v>0</v>
      </c>
      <c r="K16" s="27"/>
      <c r="L16" s="21">
        <f ca="1">SUM(L13:L21)</f>
        <v>0</v>
      </c>
    </row>
    <row r="17" spans="1:12" ht="15" x14ac:dyDescent="0.25">
      <c r="A17" s="28">
        <f>A6</f>
        <v>1</v>
      </c>
      <c r="B17" s="14">
        <f>B6</f>
        <v>1</v>
      </c>
      <c r="C17" s="10" t="s">
        <v>26</v>
      </c>
      <c r="D17" s="7" t="s">
        <v>27</v>
      </c>
      <c r="E17" s="50"/>
      <c r="F17" s="51"/>
      <c r="G17" s="51"/>
      <c r="H17" s="51"/>
      <c r="I17" s="51"/>
      <c r="J17" s="51"/>
      <c r="K17" s="52"/>
      <c r="L17" s="51"/>
    </row>
    <row r="18" spans="1:12" ht="15" x14ac:dyDescent="0.25">
      <c r="A18" s="25"/>
      <c r="B18" s="16"/>
      <c r="C18" s="11"/>
      <c r="D18" s="7" t="s">
        <v>28</v>
      </c>
      <c r="E18" s="50" t="s">
        <v>49</v>
      </c>
      <c r="F18" s="63" t="str">
        <f>"200/10"</f>
        <v>200/10</v>
      </c>
      <c r="G18" s="63">
        <v>3.72</v>
      </c>
      <c r="H18" s="63">
        <v>4.3099999999999996</v>
      </c>
      <c r="I18" s="63">
        <v>7.44</v>
      </c>
      <c r="J18" s="63">
        <v>101.07</v>
      </c>
      <c r="K18" s="64" t="str">
        <f>"6/2"</f>
        <v>6/2</v>
      </c>
      <c r="L18" s="63">
        <v>23.24</v>
      </c>
    </row>
    <row r="19" spans="1:12" ht="15" x14ac:dyDescent="0.25">
      <c r="A19" s="25"/>
      <c r="B19" s="16"/>
      <c r="C19" s="11"/>
      <c r="D19" s="7" t="s">
        <v>29</v>
      </c>
      <c r="E19" s="50" t="s">
        <v>50</v>
      </c>
      <c r="F19" s="63" t="str">
        <f>"80"</f>
        <v>80</v>
      </c>
      <c r="G19" s="63">
        <v>8.99</v>
      </c>
      <c r="H19" s="63">
        <v>12.74</v>
      </c>
      <c r="I19" s="63">
        <v>9.3000000000000007</v>
      </c>
      <c r="J19" s="63">
        <v>189.30496988235299</v>
      </c>
      <c r="K19" s="64" t="str">
        <f>"37/8"</f>
        <v>37/8</v>
      </c>
      <c r="L19" s="63">
        <v>42.19</v>
      </c>
    </row>
    <row r="20" spans="1:12" ht="15" x14ac:dyDescent="0.25">
      <c r="A20" s="25"/>
      <c r="B20" s="16"/>
      <c r="C20" s="11"/>
      <c r="D20" s="7" t="s">
        <v>30</v>
      </c>
      <c r="E20" s="50" t="s">
        <v>51</v>
      </c>
      <c r="F20" s="63" t="str">
        <f>"150"</f>
        <v>150</v>
      </c>
      <c r="G20" s="63">
        <v>3.11</v>
      </c>
      <c r="H20" s="63">
        <v>3.67</v>
      </c>
      <c r="I20" s="63">
        <v>22.07</v>
      </c>
      <c r="J20" s="63">
        <v>132.58571249999997</v>
      </c>
      <c r="K20" s="64" t="str">
        <f>"3/3"</f>
        <v>3/3</v>
      </c>
      <c r="L20" s="63">
        <v>30.03</v>
      </c>
    </row>
    <row r="21" spans="1:12" ht="15" x14ac:dyDescent="0.25">
      <c r="A21" s="25"/>
      <c r="B21" s="16"/>
      <c r="C21" s="11"/>
      <c r="D21" s="7" t="s">
        <v>31</v>
      </c>
      <c r="E21" s="66" t="s">
        <v>52</v>
      </c>
      <c r="F21" s="63" t="str">
        <f>"200"</f>
        <v>200</v>
      </c>
      <c r="G21" s="63">
        <v>1.03</v>
      </c>
      <c r="H21" s="63">
        <v>0.06</v>
      </c>
      <c r="I21" s="63">
        <v>34.119999999999997</v>
      </c>
      <c r="J21" s="63">
        <v>130.78064799999996</v>
      </c>
      <c r="K21" s="64" t="str">
        <f>"20/10"</f>
        <v>20/10</v>
      </c>
      <c r="L21" s="63">
        <v>11.49</v>
      </c>
    </row>
    <row r="22" spans="1:12" ht="15" x14ac:dyDescent="0.25">
      <c r="A22" s="25"/>
      <c r="B22" s="16"/>
      <c r="C22" s="11"/>
      <c r="D22" s="7" t="s">
        <v>32</v>
      </c>
      <c r="E22" s="67" t="s">
        <v>53</v>
      </c>
      <c r="F22" s="62" t="str">
        <f>"70"</f>
        <v>70</v>
      </c>
      <c r="G22" s="62">
        <v>4.63</v>
      </c>
      <c r="H22" s="62">
        <v>0.46</v>
      </c>
      <c r="I22" s="62">
        <v>32.83</v>
      </c>
      <c r="J22" s="62">
        <v>156.73069999999998</v>
      </c>
      <c r="K22" s="65" t="str">
        <f>"-"</f>
        <v>-</v>
      </c>
      <c r="L22" s="62">
        <v>4.12</v>
      </c>
    </row>
    <row r="23" spans="1:12" ht="15" x14ac:dyDescent="0.25">
      <c r="A23" s="25"/>
      <c r="B23" s="16"/>
      <c r="C23" s="11"/>
      <c r="D23" s="7" t="s">
        <v>33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6"/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6"/>
      <c r="B26" s="18"/>
      <c r="C26" s="8"/>
      <c r="D26" s="19" t="s">
        <v>39</v>
      </c>
      <c r="E26" s="9"/>
      <c r="F26" s="21">
        <f>SUM(F17:F25)</f>
        <v>0</v>
      </c>
      <c r="G26" s="21">
        <f t="shared" ref="G26:L26" si="1">SUM(G17:G25)</f>
        <v>21.48</v>
      </c>
      <c r="H26" s="21">
        <f t="shared" si="1"/>
        <v>21.24</v>
      </c>
      <c r="I26" s="21">
        <f t="shared" si="1"/>
        <v>105.76</v>
      </c>
      <c r="J26" s="21">
        <f t="shared" si="1"/>
        <v>710.47203038235284</v>
      </c>
      <c r="K26" s="21">
        <f t="shared" si="1"/>
        <v>0</v>
      </c>
      <c r="L26" s="21">
        <f t="shared" si="1"/>
        <v>111.07</v>
      </c>
    </row>
    <row r="27" spans="1:12" ht="15" x14ac:dyDescent="0.25">
      <c r="A27" s="28">
        <f>A6</f>
        <v>1</v>
      </c>
      <c r="B27" s="14">
        <f>B6</f>
        <v>1</v>
      </c>
      <c r="C27" s="10" t="s">
        <v>34</v>
      </c>
      <c r="D27" s="12" t="s">
        <v>35</v>
      </c>
      <c r="E27" s="66" t="s">
        <v>54</v>
      </c>
      <c r="F27" s="63" t="str">
        <f>"100"</f>
        <v>100</v>
      </c>
      <c r="G27" s="63">
        <v>7.73</v>
      </c>
      <c r="H27" s="63">
        <v>7.4</v>
      </c>
      <c r="I27" s="63">
        <v>62.01</v>
      </c>
      <c r="J27" s="63">
        <v>340.20334533333335</v>
      </c>
      <c r="K27" s="64" t="str">
        <f>"17/12"</f>
        <v>17/12</v>
      </c>
      <c r="L27" s="63">
        <v>28.02</v>
      </c>
    </row>
    <row r="28" spans="1:12" ht="15" x14ac:dyDescent="0.25">
      <c r="A28" s="25"/>
      <c r="B28" s="16"/>
      <c r="C28" s="11"/>
      <c r="D28" s="12" t="s">
        <v>31</v>
      </c>
      <c r="E28" s="67" t="s">
        <v>55</v>
      </c>
      <c r="F28" s="62" t="str">
        <f>"200"</f>
        <v>200</v>
      </c>
      <c r="G28" s="62">
        <v>0.08</v>
      </c>
      <c r="H28" s="62">
        <v>0.02</v>
      </c>
      <c r="I28" s="62">
        <v>9.84</v>
      </c>
      <c r="J28" s="62">
        <v>37.802231999999989</v>
      </c>
      <c r="K28" s="65" t="str">
        <f>"27/10"</f>
        <v>27/10</v>
      </c>
      <c r="L28" s="62">
        <v>3.72</v>
      </c>
    </row>
    <row r="29" spans="1:12" ht="15" x14ac:dyDescent="0.25">
      <c r="A29" s="25"/>
      <c r="B29" s="16"/>
      <c r="C29" s="11"/>
      <c r="D29" s="6"/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6"/>
      <c r="B31" s="18"/>
      <c r="C31" s="8"/>
      <c r="D31" s="19" t="s">
        <v>39</v>
      </c>
      <c r="E31" s="9"/>
      <c r="F31" s="21">
        <f>SUM(F27:F30)</f>
        <v>0</v>
      </c>
      <c r="G31" s="21">
        <f t="shared" ref="G31:L31" si="2">SUM(G27:G30)</f>
        <v>7.8100000000000005</v>
      </c>
      <c r="H31" s="21">
        <f t="shared" si="2"/>
        <v>7.42</v>
      </c>
      <c r="I31" s="21">
        <f t="shared" si="2"/>
        <v>71.849999999999994</v>
      </c>
      <c r="J31" s="21">
        <f t="shared" si="2"/>
        <v>378.00557733333335</v>
      </c>
      <c r="K31" s="21">
        <f t="shared" si="2"/>
        <v>0</v>
      </c>
      <c r="L31" s="21">
        <f t="shared" si="2"/>
        <v>31.74</v>
      </c>
    </row>
    <row r="32" spans="1:12" ht="15" x14ac:dyDescent="0.25">
      <c r="A32" s="28">
        <f>A6</f>
        <v>1</v>
      </c>
      <c r="B32" s="14">
        <f>B6</f>
        <v>1</v>
      </c>
      <c r="C32" s="10" t="s">
        <v>36</v>
      </c>
      <c r="D32" s="7" t="s">
        <v>21</v>
      </c>
      <c r="E32" s="66" t="s">
        <v>77</v>
      </c>
      <c r="F32" s="63" t="str">
        <f>"70"</f>
        <v>70</v>
      </c>
      <c r="G32" s="63">
        <v>11.9</v>
      </c>
      <c r="H32" s="63">
        <v>4.0999999999999996</v>
      </c>
      <c r="I32" s="63">
        <v>5.61</v>
      </c>
      <c r="J32" s="63">
        <v>107.26782500000002</v>
      </c>
      <c r="K32" s="64" t="str">
        <f>"12/7"</f>
        <v>12/7</v>
      </c>
      <c r="L32" s="63">
        <v>53.82</v>
      </c>
    </row>
    <row r="33" spans="1:12" ht="15" x14ac:dyDescent="0.25">
      <c r="A33" s="25"/>
      <c r="B33" s="16"/>
      <c r="C33" s="11"/>
      <c r="D33" s="7" t="s">
        <v>30</v>
      </c>
      <c r="E33" s="66" t="s">
        <v>78</v>
      </c>
      <c r="F33" s="63" t="str">
        <f>"150"</f>
        <v>150</v>
      </c>
      <c r="G33" s="63">
        <v>6.58</v>
      </c>
      <c r="H33" s="63">
        <v>1.72</v>
      </c>
      <c r="I33" s="63">
        <v>34.47</v>
      </c>
      <c r="J33" s="63">
        <v>170.91364949999999</v>
      </c>
      <c r="K33" s="64" t="str">
        <f>"39/3"</f>
        <v>39/3</v>
      </c>
      <c r="L33" s="63">
        <v>9.9</v>
      </c>
    </row>
    <row r="34" spans="1:12" ht="15" x14ac:dyDescent="0.25">
      <c r="A34" s="25"/>
      <c r="B34" s="16"/>
      <c r="C34" s="11"/>
      <c r="D34" s="7" t="s">
        <v>31</v>
      </c>
      <c r="E34" s="66" t="s">
        <v>79</v>
      </c>
      <c r="F34" s="63" t="str">
        <f>"200"</f>
        <v>200</v>
      </c>
      <c r="G34" s="63">
        <v>1.02</v>
      </c>
      <c r="H34" s="63">
        <v>0.06</v>
      </c>
      <c r="I34" s="63">
        <v>23.18</v>
      </c>
      <c r="J34" s="63">
        <v>87.598919999999993</v>
      </c>
      <c r="K34" s="64" t="str">
        <f>"6/10"</f>
        <v>6/10</v>
      </c>
      <c r="L34" s="63">
        <v>12.64</v>
      </c>
    </row>
    <row r="35" spans="1:12" ht="15" x14ac:dyDescent="0.25">
      <c r="A35" s="25"/>
      <c r="B35" s="16"/>
      <c r="C35" s="11"/>
      <c r="D35" s="7" t="s">
        <v>23</v>
      </c>
      <c r="E35" s="67" t="s">
        <v>53</v>
      </c>
      <c r="F35" s="62" t="str">
        <f>"50"</f>
        <v>50</v>
      </c>
      <c r="G35" s="62">
        <v>3.31</v>
      </c>
      <c r="H35" s="62">
        <v>0.33</v>
      </c>
      <c r="I35" s="62">
        <v>23.45</v>
      </c>
      <c r="J35" s="62">
        <v>111.95049999999999</v>
      </c>
      <c r="K35" s="65" t="str">
        <f>"-"</f>
        <v>-</v>
      </c>
      <c r="L35" s="62">
        <v>2.95</v>
      </c>
    </row>
    <row r="36" spans="1:12" ht="15" x14ac:dyDescent="0.25">
      <c r="A36" s="25"/>
      <c r="B36" s="16"/>
      <c r="C36" s="11"/>
      <c r="D36" s="6"/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6"/>
      <c r="B38" s="18"/>
      <c r="C38" s="8"/>
      <c r="D38" s="19" t="s">
        <v>39</v>
      </c>
      <c r="E38" s="9"/>
      <c r="F38" s="21">
        <f>SUM(F32:F37)</f>
        <v>0</v>
      </c>
      <c r="G38" s="21">
        <f t="shared" ref="G38:L38" si="3">SUM(G32:G37)</f>
        <v>22.81</v>
      </c>
      <c r="H38" s="21">
        <f t="shared" si="3"/>
        <v>6.2099999999999991</v>
      </c>
      <c r="I38" s="21">
        <f t="shared" si="3"/>
        <v>86.71</v>
      </c>
      <c r="J38" s="21">
        <f t="shared" si="3"/>
        <v>477.73089450000003</v>
      </c>
      <c r="K38" s="21">
        <f t="shared" si="3"/>
        <v>0</v>
      </c>
      <c r="L38" s="21">
        <f t="shared" si="3"/>
        <v>79.31</v>
      </c>
    </row>
    <row r="39" spans="1:12" ht="15" x14ac:dyDescent="0.25">
      <c r="A39" s="28">
        <f>A6</f>
        <v>1</v>
      </c>
      <c r="B39" s="14">
        <f>B6</f>
        <v>1</v>
      </c>
      <c r="C39" s="10" t="s">
        <v>37</v>
      </c>
      <c r="D39" s="12" t="s">
        <v>38</v>
      </c>
      <c r="E39" s="66" t="s">
        <v>80</v>
      </c>
      <c r="F39" s="63" t="str">
        <f>"200"</f>
        <v>200</v>
      </c>
      <c r="G39" s="63">
        <v>2.92</v>
      </c>
      <c r="H39" s="63">
        <v>3.16</v>
      </c>
      <c r="I39" s="63">
        <v>14.44</v>
      </c>
      <c r="J39" s="63">
        <v>95.197032000000007</v>
      </c>
      <c r="K39" s="64" t="str">
        <f>"30/10"</f>
        <v>30/10</v>
      </c>
      <c r="L39" s="63">
        <v>9.3000000000000007</v>
      </c>
    </row>
    <row r="40" spans="1:12" ht="15" x14ac:dyDescent="0.25">
      <c r="A40" s="25"/>
      <c r="B40" s="16"/>
      <c r="C40" s="11"/>
      <c r="D40" s="12" t="s">
        <v>35</v>
      </c>
      <c r="E40" s="67" t="s">
        <v>81</v>
      </c>
      <c r="F40" s="62" t="str">
        <f>"60"</f>
        <v>60</v>
      </c>
      <c r="G40" s="62">
        <v>1.92</v>
      </c>
      <c r="H40" s="62">
        <v>0</v>
      </c>
      <c r="I40" s="62">
        <v>4.8</v>
      </c>
      <c r="J40" s="62">
        <v>27.359999999999996</v>
      </c>
      <c r="K40" s="65" t="str">
        <f>""</f>
        <v/>
      </c>
      <c r="L40" s="62">
        <v>22.44</v>
      </c>
    </row>
    <row r="41" spans="1:12" ht="15" x14ac:dyDescent="0.25">
      <c r="A41" s="25"/>
      <c r="B41" s="16"/>
      <c r="C41" s="11"/>
      <c r="D41" s="12" t="s">
        <v>31</v>
      </c>
      <c r="E41" s="50"/>
      <c r="F41" s="51"/>
      <c r="G41" s="51"/>
      <c r="H41" s="51"/>
      <c r="I41" s="51"/>
      <c r="J41" s="51"/>
      <c r="K41" s="70"/>
      <c r="L41" s="51"/>
    </row>
    <row r="42" spans="1:12" ht="15" x14ac:dyDescent="0.25">
      <c r="A42" s="25"/>
      <c r="B42" s="16"/>
      <c r="C42" s="11"/>
      <c r="D42" s="12" t="s">
        <v>24</v>
      </c>
      <c r="E42" s="50"/>
      <c r="F42" s="51"/>
      <c r="G42" s="51"/>
      <c r="H42" s="51"/>
      <c r="I42" s="51"/>
      <c r="J42" s="51"/>
      <c r="K42" s="71"/>
      <c r="L42" s="51"/>
    </row>
    <row r="43" spans="1:12" ht="15" x14ac:dyDescent="0.25">
      <c r="A43" s="25"/>
      <c r="B43" s="16"/>
      <c r="C43" s="11"/>
      <c r="D43" s="6"/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6"/>
      <c r="B45" s="18"/>
      <c r="C45" s="8"/>
      <c r="D45" s="20" t="s">
        <v>39</v>
      </c>
      <c r="E45" s="9"/>
      <c r="F45" s="21">
        <f>SUM(F39:F44)</f>
        <v>0</v>
      </c>
      <c r="G45" s="21">
        <f>SUM(G39:G44)</f>
        <v>4.84</v>
      </c>
      <c r="H45" s="21">
        <f>SUM(H39:H44)</f>
        <v>3.16</v>
      </c>
      <c r="I45" s="21">
        <f>SUM(I39:I44)</f>
        <v>19.239999999999998</v>
      </c>
      <c r="J45" s="21">
        <f>SUM(J39:J44)</f>
        <v>122.55703200000001</v>
      </c>
      <c r="K45" s="21">
        <f t="shared" ref="K45:L45" si="4">SUM(K39:K44)</f>
        <v>0</v>
      </c>
      <c r="L45" s="21">
        <f t="shared" si="4"/>
        <v>31.740000000000002</v>
      </c>
    </row>
    <row r="46" spans="1:12" ht="15.75" thickBot="1" x14ac:dyDescent="0.25">
      <c r="A46" s="31">
        <f>A6</f>
        <v>1</v>
      </c>
      <c r="B46" s="32">
        <f>B6</f>
        <v>1</v>
      </c>
      <c r="C46" s="83" t="s">
        <v>4</v>
      </c>
      <c r="D46" s="84"/>
      <c r="E46" s="33"/>
      <c r="F46" s="34">
        <f>F12+F16+F26+F31+F38+F45</f>
        <v>0</v>
      </c>
      <c r="G46" s="34">
        <f>G12+G16+G26+G31+G38+G45</f>
        <v>70.38000000000001</v>
      </c>
      <c r="H46" s="34">
        <f>H12+H16+H26+H31+H38+H45</f>
        <v>59.980000000000004</v>
      </c>
      <c r="I46" s="34">
        <f>I12+I16+I26+I31+I38+I45</f>
        <v>350.76</v>
      </c>
      <c r="J46" s="34">
        <f>J12+J16+J26+J31+J38+J45</f>
        <v>2224.8585722156863</v>
      </c>
      <c r="K46" s="35"/>
      <c r="L46" s="34">
        <v>317.33</v>
      </c>
    </row>
    <row r="47" spans="1:12" ht="15" x14ac:dyDescent="0.25">
      <c r="A47" s="15">
        <v>1</v>
      </c>
      <c r="B47" s="16">
        <v>2</v>
      </c>
      <c r="C47" s="24" t="s">
        <v>20</v>
      </c>
      <c r="D47" s="5" t="s">
        <v>21</v>
      </c>
      <c r="E47" s="66" t="s">
        <v>56</v>
      </c>
      <c r="F47" s="63" t="s">
        <v>58</v>
      </c>
      <c r="G47" s="62">
        <v>6.57</v>
      </c>
      <c r="H47" s="62">
        <v>9.6</v>
      </c>
      <c r="I47" s="62">
        <v>32.619999999999997</v>
      </c>
      <c r="J47" s="62">
        <v>241.476632</v>
      </c>
      <c r="K47" s="64" t="str">
        <f>"16/4"</f>
        <v>16/4</v>
      </c>
      <c r="L47" s="63">
        <v>26.28</v>
      </c>
    </row>
    <row r="48" spans="1:12" ht="15" x14ac:dyDescent="0.25">
      <c r="A48" s="15"/>
      <c r="B48" s="16"/>
      <c r="C48" s="11"/>
      <c r="D48" s="7" t="s">
        <v>22</v>
      </c>
      <c r="E48" s="66" t="s">
        <v>57</v>
      </c>
      <c r="F48" s="63" t="s">
        <v>59</v>
      </c>
      <c r="G48" s="63">
        <v>3.64</v>
      </c>
      <c r="H48" s="63">
        <v>3.34</v>
      </c>
      <c r="I48" s="63">
        <v>24.1</v>
      </c>
      <c r="J48" s="63">
        <v>134.767248</v>
      </c>
      <c r="K48" s="64" t="str">
        <f>"36/10"</f>
        <v>36/10</v>
      </c>
      <c r="L48" s="63">
        <v>21.15</v>
      </c>
    </row>
    <row r="49" spans="1:12" ht="15" x14ac:dyDescent="0.25">
      <c r="A49" s="15"/>
      <c r="B49" s="16"/>
      <c r="C49" s="11"/>
      <c r="D49" s="7" t="s">
        <v>23</v>
      </c>
      <c r="E49" s="67" t="s">
        <v>47</v>
      </c>
      <c r="F49" s="68" t="s">
        <v>48</v>
      </c>
      <c r="G49" s="62">
        <v>3.88</v>
      </c>
      <c r="H49" s="62">
        <v>7.7</v>
      </c>
      <c r="I49" s="62">
        <v>23.58</v>
      </c>
      <c r="J49" s="62">
        <v>181.08399999999997</v>
      </c>
      <c r="K49" s="65" t="str">
        <f>"1/13"</f>
        <v>1/13</v>
      </c>
      <c r="L49" s="62">
        <v>16.04</v>
      </c>
    </row>
    <row r="50" spans="1:12" ht="15" x14ac:dyDescent="0.25">
      <c r="A50" s="15"/>
      <c r="B50" s="16"/>
      <c r="C50" s="11"/>
      <c r="D50" s="7" t="s">
        <v>24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6"/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6"/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7"/>
      <c r="B53" s="18"/>
      <c r="C53" s="8"/>
      <c r="D53" s="19" t="s">
        <v>39</v>
      </c>
      <c r="E53" s="9"/>
      <c r="F53" s="21">
        <f>SUM(F47:F52)</f>
        <v>0</v>
      </c>
      <c r="G53" s="21">
        <f>SUM(G47:G52)</f>
        <v>14.09</v>
      </c>
      <c r="H53" s="21">
        <f>SUM(H47:H52)</f>
        <v>20.64</v>
      </c>
      <c r="I53" s="21">
        <f>SUM(I47:I52)</f>
        <v>80.3</v>
      </c>
      <c r="J53" s="21">
        <f>SUM(J47:J52)</f>
        <v>557.32787999999994</v>
      </c>
      <c r="K53" s="27"/>
      <c r="L53" s="21">
        <f>SUM(L47:L52)</f>
        <v>63.47</v>
      </c>
    </row>
    <row r="54" spans="1:12" ht="15" x14ac:dyDescent="0.25">
      <c r="A54" s="14">
        <f>A47</f>
        <v>1</v>
      </c>
      <c r="B54" s="14">
        <f>B47</f>
        <v>2</v>
      </c>
      <c r="C54" s="10" t="s">
        <v>25</v>
      </c>
      <c r="D54" s="12" t="s">
        <v>24</v>
      </c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5"/>
      <c r="B55" s="16"/>
      <c r="C55" s="11"/>
      <c r="D55" s="6"/>
      <c r="E55" s="50"/>
      <c r="F55" s="51"/>
      <c r="G55" s="51"/>
      <c r="H55" s="51"/>
      <c r="I55" s="51"/>
      <c r="J55" s="51"/>
      <c r="K55" s="52"/>
      <c r="L55" s="51"/>
    </row>
    <row r="56" spans="1:12" ht="15" x14ac:dyDescent="0.25">
      <c r="A56" s="15"/>
      <c r="B56" s="16"/>
      <c r="C56" s="11"/>
      <c r="D56" s="6"/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7"/>
      <c r="B57" s="18"/>
      <c r="C57" s="8"/>
      <c r="D57" s="19" t="s">
        <v>39</v>
      </c>
      <c r="E57" s="9"/>
      <c r="F57" s="21">
        <f>SUM(F54:F56)</f>
        <v>0</v>
      </c>
      <c r="G57" s="21">
        <f t="shared" ref="G57" si="5">SUM(G54:G56)</f>
        <v>0</v>
      </c>
      <c r="H57" s="21">
        <f t="shared" ref="H57" si="6">SUM(H54:H56)</f>
        <v>0</v>
      </c>
      <c r="I57" s="21">
        <f t="shared" ref="I57" si="7">SUM(I54:I56)</f>
        <v>0</v>
      </c>
      <c r="J57" s="21">
        <f t="shared" ref="J57" si="8">SUM(J54:J56)</f>
        <v>0</v>
      </c>
      <c r="K57" s="27"/>
      <c r="L57" s="21">
        <f t="shared" ref="L57" ca="1" si="9">SUM(L54:L62)</f>
        <v>0</v>
      </c>
    </row>
    <row r="58" spans="1:12" ht="15" x14ac:dyDescent="0.25">
      <c r="A58" s="14">
        <f>A47</f>
        <v>1</v>
      </c>
      <c r="B58" s="14">
        <f>B47</f>
        <v>2</v>
      </c>
      <c r="C58" s="10" t="s">
        <v>26</v>
      </c>
      <c r="D58" s="7" t="s">
        <v>27</v>
      </c>
      <c r="E58" s="66"/>
      <c r="F58" s="63"/>
      <c r="G58" s="62"/>
      <c r="H58" s="62"/>
      <c r="I58" s="62"/>
      <c r="J58" s="62"/>
      <c r="K58" s="52"/>
      <c r="L58" s="51"/>
    </row>
    <row r="59" spans="1:12" ht="15" x14ac:dyDescent="0.25">
      <c r="A59" s="15"/>
      <c r="B59" s="16"/>
      <c r="C59" s="11"/>
      <c r="D59" s="7" t="s">
        <v>28</v>
      </c>
      <c r="E59" s="66" t="s">
        <v>60</v>
      </c>
      <c r="F59" s="63" t="s">
        <v>64</v>
      </c>
      <c r="G59" s="62">
        <v>4.2299999999999995</v>
      </c>
      <c r="H59" s="62">
        <v>6.24</v>
      </c>
      <c r="I59" s="62">
        <v>15.04</v>
      </c>
      <c r="J59" s="62">
        <v>131.20881600000001</v>
      </c>
      <c r="K59" s="64" t="str">
        <f>"11/2"</f>
        <v>11/2</v>
      </c>
      <c r="L59" s="63">
        <v>34.9</v>
      </c>
    </row>
    <row r="60" spans="1:12" ht="15" x14ac:dyDescent="0.25">
      <c r="A60" s="15"/>
      <c r="B60" s="16"/>
      <c r="C60" s="11"/>
      <c r="D60" s="7" t="s">
        <v>29</v>
      </c>
      <c r="E60" s="66" t="s">
        <v>61</v>
      </c>
      <c r="F60" s="63" t="s">
        <v>65</v>
      </c>
      <c r="G60" s="69">
        <v>13.58</v>
      </c>
      <c r="H60" s="69">
        <v>25.8</v>
      </c>
      <c r="I60" s="69">
        <v>16.059999999999999</v>
      </c>
      <c r="J60" s="69">
        <v>219.84117750000001</v>
      </c>
      <c r="K60" s="64" t="str">
        <f>"12/8"</f>
        <v>12/8</v>
      </c>
      <c r="L60" s="63">
        <v>45.67</v>
      </c>
    </row>
    <row r="61" spans="1:12" ht="15" x14ac:dyDescent="0.25">
      <c r="A61" s="15"/>
      <c r="B61" s="16"/>
      <c r="C61" s="11"/>
      <c r="D61" s="7" t="s">
        <v>30</v>
      </c>
      <c r="E61" s="66" t="s">
        <v>62</v>
      </c>
      <c r="F61" s="63" t="s">
        <v>66</v>
      </c>
      <c r="G61" s="63">
        <v>5.3</v>
      </c>
      <c r="H61" s="63">
        <v>2.98</v>
      </c>
      <c r="I61" s="63">
        <v>34.11</v>
      </c>
      <c r="J61" s="63">
        <v>183.94017449999998</v>
      </c>
      <c r="K61" s="64" t="str">
        <f>"46/3"</f>
        <v>46/3</v>
      </c>
      <c r="L61" s="63">
        <v>11.07</v>
      </c>
    </row>
    <row r="62" spans="1:12" ht="15" x14ac:dyDescent="0.25">
      <c r="A62" s="15"/>
      <c r="B62" s="16"/>
      <c r="C62" s="11"/>
      <c r="D62" s="7" t="s">
        <v>31</v>
      </c>
      <c r="E62" s="66" t="s">
        <v>63</v>
      </c>
      <c r="F62" s="63" t="s">
        <v>59</v>
      </c>
      <c r="G62" s="63">
        <v>0.24</v>
      </c>
      <c r="H62" s="63">
        <v>0.1</v>
      </c>
      <c r="I62" s="63">
        <v>14.6</v>
      </c>
      <c r="J62" s="63">
        <v>55.735010000000003</v>
      </c>
      <c r="K62" s="64" t="str">
        <f>"37/10"</f>
        <v>37/10</v>
      </c>
      <c r="L62" s="63">
        <v>16.48</v>
      </c>
    </row>
    <row r="63" spans="1:12" ht="15" x14ac:dyDescent="0.25">
      <c r="A63" s="15"/>
      <c r="B63" s="16"/>
      <c r="C63" s="11"/>
      <c r="D63" s="7" t="s">
        <v>32</v>
      </c>
      <c r="E63" s="67" t="s">
        <v>53</v>
      </c>
      <c r="F63" s="62" t="s">
        <v>67</v>
      </c>
      <c r="G63" s="62">
        <v>3.31</v>
      </c>
      <c r="H63" s="62">
        <v>0.33</v>
      </c>
      <c r="I63" s="62">
        <v>23.45</v>
      </c>
      <c r="J63" s="62">
        <v>111.95049999999999</v>
      </c>
      <c r="K63" s="65" t="str">
        <f>"-"</f>
        <v>-</v>
      </c>
      <c r="L63" s="62">
        <v>2.95</v>
      </c>
    </row>
    <row r="64" spans="1:12" ht="15" x14ac:dyDescent="0.25">
      <c r="A64" s="15"/>
      <c r="B64" s="16"/>
      <c r="C64" s="11"/>
      <c r="D64" s="7" t="s">
        <v>33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6"/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6"/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7"/>
      <c r="B67" s="18"/>
      <c r="C67" s="8"/>
      <c r="D67" s="19" t="s">
        <v>39</v>
      </c>
      <c r="E67" s="9"/>
      <c r="F67" s="21">
        <f>SUM(F58:F66)</f>
        <v>0</v>
      </c>
      <c r="G67" s="21">
        <f t="shared" ref="G67" si="10">SUM(G58:G66)</f>
        <v>26.659999999999997</v>
      </c>
      <c r="H67" s="21">
        <f t="shared" ref="H67" si="11">SUM(H58:H66)</f>
        <v>35.449999999999996</v>
      </c>
      <c r="I67" s="21">
        <f t="shared" ref="I67" si="12">SUM(I58:I66)</f>
        <v>103.25999999999999</v>
      </c>
      <c r="J67" s="21">
        <f t="shared" ref="J67:L67" si="13">SUM(J58:J66)</f>
        <v>702.67567800000006</v>
      </c>
      <c r="K67" s="21">
        <f t="shared" si="13"/>
        <v>0</v>
      </c>
      <c r="L67" s="21">
        <f t="shared" si="13"/>
        <v>111.07</v>
      </c>
    </row>
    <row r="68" spans="1:12" ht="15" x14ac:dyDescent="0.25">
      <c r="A68" s="14">
        <f>A47</f>
        <v>1</v>
      </c>
      <c r="B68" s="14">
        <f>B47</f>
        <v>2</v>
      </c>
      <c r="C68" s="10" t="s">
        <v>34</v>
      </c>
      <c r="D68" s="12" t="s">
        <v>35</v>
      </c>
      <c r="E68" s="66" t="s">
        <v>68</v>
      </c>
      <c r="F68" s="63" t="s">
        <v>59</v>
      </c>
      <c r="G68" s="63">
        <v>0.12</v>
      </c>
      <c r="H68" s="63">
        <v>0.02</v>
      </c>
      <c r="I68" s="63">
        <v>9.83</v>
      </c>
      <c r="J68" s="63">
        <v>38.659836097560984</v>
      </c>
      <c r="K68" s="64" t="str">
        <f>"29/10"</f>
        <v>29/10</v>
      </c>
      <c r="L68" s="63">
        <v>7.56</v>
      </c>
    </row>
    <row r="69" spans="1:12" ht="15" x14ac:dyDescent="0.25">
      <c r="A69" s="15"/>
      <c r="B69" s="16"/>
      <c r="C69" s="11"/>
      <c r="D69" s="12" t="s">
        <v>31</v>
      </c>
      <c r="E69" s="67" t="s">
        <v>69</v>
      </c>
      <c r="F69" s="62" t="s">
        <v>70</v>
      </c>
      <c r="G69" s="62">
        <v>4.88</v>
      </c>
      <c r="H69" s="62">
        <v>5.75</v>
      </c>
      <c r="I69" s="62">
        <v>42.46</v>
      </c>
      <c r="J69" s="62">
        <v>237.31730375000001</v>
      </c>
      <c r="K69" s="65" t="str">
        <f>"23/12"</f>
        <v>23/12</v>
      </c>
      <c r="L69" s="62">
        <v>24.18</v>
      </c>
    </row>
    <row r="70" spans="1:12" ht="15" x14ac:dyDescent="0.25">
      <c r="A70" s="15"/>
      <c r="B70" s="16"/>
      <c r="C70" s="11"/>
      <c r="D70" s="6"/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6"/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7"/>
      <c r="B72" s="18"/>
      <c r="C72" s="8"/>
      <c r="D72" s="19" t="s">
        <v>39</v>
      </c>
      <c r="E72" s="9"/>
      <c r="F72" s="21">
        <f>SUM(F68:F71)</f>
        <v>0</v>
      </c>
      <c r="G72" s="21">
        <f t="shared" ref="G72" si="14">SUM(G68:G71)</f>
        <v>5</v>
      </c>
      <c r="H72" s="21">
        <f t="shared" ref="H72" si="15">SUM(H68:H71)</f>
        <v>5.77</v>
      </c>
      <c r="I72" s="21">
        <f t="shared" ref="I72" si="16">SUM(I68:I71)</f>
        <v>52.29</v>
      </c>
      <c r="J72" s="21">
        <f t="shared" ref="J72:L72" si="17">SUM(J68:J71)</f>
        <v>275.97713984756098</v>
      </c>
      <c r="K72" s="21">
        <f t="shared" si="17"/>
        <v>0</v>
      </c>
      <c r="L72" s="21">
        <f t="shared" si="17"/>
        <v>31.74</v>
      </c>
    </row>
    <row r="73" spans="1:12" ht="15" x14ac:dyDescent="0.25">
      <c r="A73" s="14">
        <f>A47</f>
        <v>1</v>
      </c>
      <c r="B73" s="14">
        <f>B47</f>
        <v>2</v>
      </c>
      <c r="C73" s="10" t="s">
        <v>36</v>
      </c>
      <c r="D73" s="7" t="s">
        <v>21</v>
      </c>
      <c r="E73" s="66" t="s">
        <v>71</v>
      </c>
      <c r="F73" s="63" t="s">
        <v>72</v>
      </c>
      <c r="G73" s="63">
        <v>15.81</v>
      </c>
      <c r="H73" s="63">
        <v>17.45</v>
      </c>
      <c r="I73" s="63">
        <v>17.059999999999999</v>
      </c>
      <c r="J73" s="63">
        <v>286.65772723199996</v>
      </c>
      <c r="K73" s="64" t="str">
        <f>"3/9"</f>
        <v>3/9</v>
      </c>
      <c r="L73" s="63">
        <v>64.87</v>
      </c>
    </row>
    <row r="74" spans="1:12" ht="15" x14ac:dyDescent="0.25">
      <c r="A74" s="15"/>
      <c r="B74" s="16"/>
      <c r="C74" s="11"/>
      <c r="D74" s="7" t="s">
        <v>31</v>
      </c>
      <c r="E74" s="66" t="s">
        <v>52</v>
      </c>
      <c r="F74" s="63" t="s">
        <v>59</v>
      </c>
      <c r="G74" s="63">
        <v>1.03</v>
      </c>
      <c r="H74" s="63">
        <v>0.06</v>
      </c>
      <c r="I74" s="63">
        <v>34.119999999999997</v>
      </c>
      <c r="J74" s="63">
        <v>130.78064799999996</v>
      </c>
      <c r="K74" s="64" t="str">
        <f>"20/10"</f>
        <v>20/10</v>
      </c>
      <c r="L74" s="63">
        <v>11.49</v>
      </c>
    </row>
    <row r="75" spans="1:12" ht="15" x14ac:dyDescent="0.25">
      <c r="A75" s="15"/>
      <c r="B75" s="16"/>
      <c r="C75" s="11"/>
      <c r="D75" s="7" t="s">
        <v>23</v>
      </c>
      <c r="E75" s="67" t="s">
        <v>53</v>
      </c>
      <c r="F75" s="62" t="s">
        <v>67</v>
      </c>
      <c r="G75" s="62">
        <v>3.31</v>
      </c>
      <c r="H75" s="62">
        <v>0.33</v>
      </c>
      <c r="I75" s="62">
        <v>23.45</v>
      </c>
      <c r="J75" s="62">
        <v>111.95049999999999</v>
      </c>
      <c r="K75" s="65" t="str">
        <f>"-"</f>
        <v>-</v>
      </c>
      <c r="L75" s="62">
        <v>2.95</v>
      </c>
    </row>
    <row r="76" spans="1:12" ht="15" x14ac:dyDescent="0.25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6"/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7"/>
      <c r="B78" s="18"/>
      <c r="C78" s="8"/>
      <c r="D78" s="19" t="s">
        <v>39</v>
      </c>
      <c r="E78" s="9"/>
      <c r="F78" s="21">
        <f>SUM(F73:F77)</f>
        <v>0</v>
      </c>
      <c r="G78" s="21">
        <f>SUM(G73:G77)</f>
        <v>20.149999999999999</v>
      </c>
      <c r="H78" s="21">
        <f>SUM(H73:H77)</f>
        <v>17.839999999999996</v>
      </c>
      <c r="I78" s="21">
        <f>SUM(I73:I77)</f>
        <v>74.63</v>
      </c>
      <c r="J78" s="21">
        <f>SUM(J73:J77)</f>
        <v>529.38887523199992</v>
      </c>
      <c r="K78" s="21">
        <f t="shared" ref="K78:L78" si="18">SUM(K73:K77)</f>
        <v>0</v>
      </c>
      <c r="L78" s="21">
        <f t="shared" si="18"/>
        <v>79.31</v>
      </c>
    </row>
    <row r="79" spans="1:12" ht="15" x14ac:dyDescent="0.25">
      <c r="A79" s="14">
        <f>A47</f>
        <v>1</v>
      </c>
      <c r="B79" s="14">
        <f>B47</f>
        <v>2</v>
      </c>
      <c r="C79" s="10" t="s">
        <v>37</v>
      </c>
      <c r="D79" s="12" t="s">
        <v>38</v>
      </c>
      <c r="E79" s="66" t="s">
        <v>73</v>
      </c>
      <c r="F79" s="63" t="s">
        <v>75</v>
      </c>
      <c r="G79" s="63">
        <v>4.8600000000000003</v>
      </c>
      <c r="H79" s="63">
        <v>1.8</v>
      </c>
      <c r="I79" s="63">
        <v>29.16</v>
      </c>
      <c r="J79" s="63">
        <v>137.80799999999999</v>
      </c>
      <c r="K79" s="64" t="str">
        <f>"-"</f>
        <v>-</v>
      </c>
      <c r="L79" s="63">
        <v>23.76</v>
      </c>
    </row>
    <row r="80" spans="1:12" ht="15" x14ac:dyDescent="0.25">
      <c r="A80" s="15"/>
      <c r="B80" s="16"/>
      <c r="C80" s="11"/>
      <c r="D80" s="12" t="s">
        <v>35</v>
      </c>
      <c r="E80" s="67" t="s">
        <v>74</v>
      </c>
      <c r="F80" s="62" t="s">
        <v>76</v>
      </c>
      <c r="G80" s="62">
        <v>1.73</v>
      </c>
      <c r="H80" s="62">
        <v>2.25</v>
      </c>
      <c r="I80" s="62">
        <v>17.64</v>
      </c>
      <c r="J80" s="62">
        <v>97.119799999999998</v>
      </c>
      <c r="K80" s="65" t="str">
        <f>"-"</f>
        <v>-</v>
      </c>
      <c r="L80" s="62">
        <v>7.98</v>
      </c>
    </row>
    <row r="81" spans="1:12" ht="15" x14ac:dyDescent="0.25">
      <c r="A81" s="15"/>
      <c r="B81" s="16"/>
      <c r="C81" s="11"/>
      <c r="D81" s="12" t="s">
        <v>31</v>
      </c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5"/>
      <c r="B82" s="16"/>
      <c r="C82" s="11"/>
      <c r="D82" s="12" t="s">
        <v>24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6"/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7"/>
      <c r="B85" s="18"/>
      <c r="C85" s="8"/>
      <c r="D85" s="20" t="s">
        <v>39</v>
      </c>
      <c r="E85" s="9"/>
      <c r="F85" s="21">
        <f>SUM(F79:F84)</f>
        <v>0</v>
      </c>
      <c r="G85" s="21">
        <f t="shared" ref="G85" si="19">SUM(G79:G84)</f>
        <v>6.59</v>
      </c>
      <c r="H85" s="21">
        <f t="shared" ref="H85" si="20">SUM(H79:H84)</f>
        <v>4.05</v>
      </c>
      <c r="I85" s="21">
        <f t="shared" ref="I85" si="21">SUM(I79:I84)</f>
        <v>46.8</v>
      </c>
      <c r="J85" s="21">
        <f t="shared" ref="J85:L85" si="22">SUM(J79:J84)</f>
        <v>234.92779999999999</v>
      </c>
      <c r="K85" s="21">
        <f t="shared" si="22"/>
        <v>0</v>
      </c>
      <c r="L85" s="21">
        <f t="shared" si="22"/>
        <v>31.740000000000002</v>
      </c>
    </row>
    <row r="86" spans="1:12" ht="15.75" customHeight="1" thickBot="1" x14ac:dyDescent="0.25">
      <c r="A86" s="36">
        <f>A47</f>
        <v>1</v>
      </c>
      <c r="B86" s="36">
        <f>B47</f>
        <v>2</v>
      </c>
      <c r="C86" s="83" t="s">
        <v>4</v>
      </c>
      <c r="D86" s="84"/>
      <c r="E86" s="33"/>
      <c r="F86" s="34">
        <f>F53+F57+F67+F72+F78+F85</f>
        <v>0</v>
      </c>
      <c r="G86" s="34">
        <f>G53+G57+G67+G72+G78+G85</f>
        <v>72.490000000000009</v>
      </c>
      <c r="H86" s="34">
        <f>H53+H57+H67+H72+H78+H85</f>
        <v>83.749999999999986</v>
      </c>
      <c r="I86" s="34">
        <f>I53+I57+I67+I72+I78+I85</f>
        <v>357.28000000000003</v>
      </c>
      <c r="J86" s="34">
        <f>J53+J57+J67+J72+J78+J85</f>
        <v>2300.2973730795607</v>
      </c>
      <c r="K86" s="34">
        <f t="shared" ref="K86" si="23">K53+K57+K67+K72+K78+K85</f>
        <v>0</v>
      </c>
      <c r="L86" s="34">
        <v>317.33</v>
      </c>
    </row>
    <row r="87" spans="1:12" ht="15" x14ac:dyDescent="0.25">
      <c r="A87" s="22">
        <v>1</v>
      </c>
      <c r="B87" s="23">
        <v>3</v>
      </c>
      <c r="C87" s="24" t="s">
        <v>20</v>
      </c>
      <c r="D87" s="5" t="s">
        <v>21</v>
      </c>
      <c r="E87" s="66" t="s">
        <v>82</v>
      </c>
      <c r="F87" s="63" t="s">
        <v>85</v>
      </c>
      <c r="G87" s="62">
        <v>4.95</v>
      </c>
      <c r="H87" s="62">
        <v>8.58</v>
      </c>
      <c r="I87" s="62">
        <v>34.49</v>
      </c>
      <c r="J87" s="62">
        <v>193.72824949999995</v>
      </c>
      <c r="K87" s="64" t="str">
        <f>"11/4"</f>
        <v>11/4</v>
      </c>
      <c r="L87" s="63">
        <v>19.14</v>
      </c>
    </row>
    <row r="88" spans="1:12" ht="15" x14ac:dyDescent="0.25">
      <c r="A88" s="25"/>
      <c r="B88" s="16"/>
      <c r="C88" s="11"/>
      <c r="D88" s="7" t="s">
        <v>22</v>
      </c>
      <c r="E88" s="66" t="s">
        <v>83</v>
      </c>
      <c r="F88" s="63" t="s">
        <v>59</v>
      </c>
      <c r="G88" s="63">
        <v>2.97</v>
      </c>
      <c r="H88" s="63">
        <v>3.14</v>
      </c>
      <c r="I88" s="63">
        <v>21.2</v>
      </c>
      <c r="J88" s="63">
        <v>121.596405</v>
      </c>
      <c r="K88" s="64" t="str">
        <f>"34/10"</f>
        <v>34/10</v>
      </c>
      <c r="L88" s="63">
        <v>20.83</v>
      </c>
    </row>
    <row r="89" spans="1:12" ht="15" x14ac:dyDescent="0.25">
      <c r="A89" s="25"/>
      <c r="B89" s="16"/>
      <c r="C89" s="11"/>
      <c r="D89" s="7" t="s">
        <v>23</v>
      </c>
      <c r="E89" s="67" t="s">
        <v>84</v>
      </c>
      <c r="F89" s="62" t="s">
        <v>86</v>
      </c>
      <c r="G89" s="62">
        <v>7.15</v>
      </c>
      <c r="H89" s="62">
        <v>9.4700000000000006</v>
      </c>
      <c r="I89" s="62">
        <v>20.420000000000002</v>
      </c>
      <c r="J89" s="62">
        <v>198.03911111111114</v>
      </c>
      <c r="K89" s="65" t="str">
        <f>"3/13"</f>
        <v>3/13</v>
      </c>
      <c r="L89" s="62">
        <v>23.5</v>
      </c>
    </row>
    <row r="90" spans="1:12" ht="15" x14ac:dyDescent="0.25">
      <c r="A90" s="25"/>
      <c r="B90" s="16"/>
      <c r="C90" s="11"/>
      <c r="D90" s="7" t="s">
        <v>24</v>
      </c>
      <c r="E90" s="50"/>
      <c r="F90" s="51"/>
      <c r="G90" s="51"/>
      <c r="H90" s="51"/>
      <c r="I90" s="51"/>
      <c r="J90" s="51"/>
      <c r="K90" s="52"/>
      <c r="L90" s="51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6"/>
      <c r="B93" s="18"/>
      <c r="C93" s="8"/>
      <c r="D93" s="19" t="s">
        <v>39</v>
      </c>
      <c r="E93" s="9"/>
      <c r="F93" s="21">
        <f>SUM(F87:F92)</f>
        <v>0</v>
      </c>
      <c r="G93" s="21">
        <f>SUM(G87:G92)</f>
        <v>15.07</v>
      </c>
      <c r="H93" s="21">
        <f>SUM(H87:H92)</f>
        <v>21.19</v>
      </c>
      <c r="I93" s="21">
        <f>SUM(I87:I92)</f>
        <v>76.11</v>
      </c>
      <c r="J93" s="21">
        <f>SUM(J87:J92)</f>
        <v>513.36376561111115</v>
      </c>
      <c r="K93" s="27"/>
      <c r="L93" s="21">
        <f>SUM(L87:L92)</f>
        <v>63.47</v>
      </c>
    </row>
    <row r="94" spans="1:12" ht="15" x14ac:dyDescent="0.25">
      <c r="A94" s="28">
        <f>A87</f>
        <v>1</v>
      </c>
      <c r="B94" s="14">
        <f>B87</f>
        <v>3</v>
      </c>
      <c r="C94" s="10" t="s">
        <v>25</v>
      </c>
      <c r="D94" s="12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SUM(F94:F96)</f>
        <v>0</v>
      </c>
      <c r="G97" s="21">
        <f t="shared" ref="G97" si="24">SUM(G94:G96)</f>
        <v>0</v>
      </c>
      <c r="H97" s="21">
        <f t="shared" ref="H97" si="25">SUM(H94:H96)</f>
        <v>0</v>
      </c>
      <c r="I97" s="21">
        <f t="shared" ref="I97" si="26">SUM(I94:I96)</f>
        <v>0</v>
      </c>
      <c r="J97" s="21">
        <f t="shared" ref="J97" si="27">SUM(J94:J96)</f>
        <v>0</v>
      </c>
      <c r="K97" s="27"/>
      <c r="L97" s="21">
        <f t="shared" ref="L97" ca="1" si="28">SUM(L94:L102)</f>
        <v>0</v>
      </c>
    </row>
    <row r="98" spans="1:12" ht="15" x14ac:dyDescent="0.25">
      <c r="A98" s="28">
        <f>A87</f>
        <v>1</v>
      </c>
      <c r="B98" s="14">
        <f>B87</f>
        <v>3</v>
      </c>
      <c r="C98" s="10" t="s">
        <v>26</v>
      </c>
      <c r="D98" s="7" t="s">
        <v>27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7" t="s">
        <v>28</v>
      </c>
      <c r="E99" s="66" t="s">
        <v>87</v>
      </c>
      <c r="F99" s="63" t="s">
        <v>64</v>
      </c>
      <c r="G99" s="62">
        <v>3.96</v>
      </c>
      <c r="H99" s="62">
        <v>6.1</v>
      </c>
      <c r="I99" s="62">
        <v>20.2</v>
      </c>
      <c r="J99" s="62">
        <v>108.336882</v>
      </c>
      <c r="K99" s="64" t="str">
        <f>"2/2"</f>
        <v>2/2</v>
      </c>
      <c r="L99" s="63">
        <v>23.93</v>
      </c>
    </row>
    <row r="100" spans="1:12" ht="15" x14ac:dyDescent="0.25">
      <c r="A100" s="25"/>
      <c r="B100" s="16"/>
      <c r="C100" s="11"/>
      <c r="D100" s="7" t="s">
        <v>29</v>
      </c>
      <c r="E100" s="66" t="s">
        <v>88</v>
      </c>
      <c r="F100" s="63" t="s">
        <v>70</v>
      </c>
      <c r="G100" s="63">
        <v>10.78</v>
      </c>
      <c r="H100" s="63">
        <v>18.87</v>
      </c>
      <c r="I100" s="63">
        <v>14.81</v>
      </c>
      <c r="J100" s="63">
        <v>182.53120000000001</v>
      </c>
      <c r="K100" s="64" t="str">
        <f>"16/8"</f>
        <v>16/8</v>
      </c>
      <c r="L100" s="63">
        <v>46.76</v>
      </c>
    </row>
    <row r="101" spans="1:12" ht="15" x14ac:dyDescent="0.25">
      <c r="A101" s="25"/>
      <c r="B101" s="16"/>
      <c r="C101" s="11"/>
      <c r="D101" s="7" t="s">
        <v>30</v>
      </c>
      <c r="E101" s="66" t="s">
        <v>89</v>
      </c>
      <c r="F101" s="63" t="s">
        <v>66</v>
      </c>
      <c r="G101" s="63">
        <v>9.15</v>
      </c>
      <c r="H101" s="63">
        <v>2.74</v>
      </c>
      <c r="I101" s="63">
        <v>28.07</v>
      </c>
      <c r="J101" s="63">
        <v>164.05436699999998</v>
      </c>
      <c r="K101" s="64" t="str">
        <f>"48/3"</f>
        <v>48/3</v>
      </c>
      <c r="L101" s="63">
        <v>19.91</v>
      </c>
    </row>
    <row r="102" spans="1:12" ht="15" x14ac:dyDescent="0.25">
      <c r="A102" s="25"/>
      <c r="B102" s="16"/>
      <c r="C102" s="11"/>
      <c r="D102" s="7" t="s">
        <v>31</v>
      </c>
      <c r="E102" s="66" t="s">
        <v>90</v>
      </c>
      <c r="F102" s="63" t="s">
        <v>59</v>
      </c>
      <c r="G102" s="63">
        <v>0.72</v>
      </c>
      <c r="H102" s="63">
        <v>0.03</v>
      </c>
      <c r="I102" s="63">
        <v>23.24</v>
      </c>
      <c r="J102" s="63">
        <v>88.18959000000001</v>
      </c>
      <c r="K102" s="64" t="str">
        <f>"10/10"</f>
        <v>10/10</v>
      </c>
      <c r="L102" s="63">
        <v>17.52</v>
      </c>
    </row>
    <row r="103" spans="1:12" ht="15" x14ac:dyDescent="0.25">
      <c r="A103" s="25"/>
      <c r="B103" s="16"/>
      <c r="C103" s="11"/>
      <c r="D103" s="7" t="s">
        <v>32</v>
      </c>
      <c r="E103" s="67" t="s">
        <v>53</v>
      </c>
      <c r="F103" s="62" t="s">
        <v>67</v>
      </c>
      <c r="G103" s="62">
        <v>3.31</v>
      </c>
      <c r="H103" s="62">
        <v>0.33</v>
      </c>
      <c r="I103" s="62">
        <v>23.45</v>
      </c>
      <c r="J103" s="62">
        <v>111.95049999999999</v>
      </c>
      <c r="K103" s="65" t="str">
        <f>"-"</f>
        <v>-</v>
      </c>
      <c r="L103" s="62">
        <v>2.95</v>
      </c>
    </row>
    <row r="104" spans="1:12" ht="15" x14ac:dyDescent="0.25">
      <c r="A104" s="25"/>
      <c r="B104" s="16"/>
      <c r="C104" s="11"/>
      <c r="D104" s="7" t="s">
        <v>33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6"/>
      <c r="B107" s="18"/>
      <c r="C107" s="8"/>
      <c r="D107" s="19" t="s">
        <v>39</v>
      </c>
      <c r="E107" s="9"/>
      <c r="F107" s="21">
        <f>SUM(F98:F106)</f>
        <v>0</v>
      </c>
      <c r="G107" s="21">
        <f t="shared" ref="G107" si="29">SUM(G98:G106)</f>
        <v>27.919999999999998</v>
      </c>
      <c r="H107" s="21">
        <f t="shared" ref="H107" si="30">SUM(H98:H106)</f>
        <v>28.07</v>
      </c>
      <c r="I107" s="21">
        <f t="shared" ref="I107" si="31">SUM(I98:I106)</f>
        <v>109.77</v>
      </c>
      <c r="J107" s="21">
        <f t="shared" ref="J107:L107" si="32">SUM(J98:J106)</f>
        <v>655.06253900000013</v>
      </c>
      <c r="K107" s="21">
        <f t="shared" si="32"/>
        <v>0</v>
      </c>
      <c r="L107" s="21">
        <f t="shared" si="32"/>
        <v>111.07</v>
      </c>
    </row>
    <row r="108" spans="1:12" ht="15" x14ac:dyDescent="0.25">
      <c r="A108" s="28">
        <f>A87</f>
        <v>1</v>
      </c>
      <c r="B108" s="14">
        <f>B87</f>
        <v>3</v>
      </c>
      <c r="C108" s="10" t="s">
        <v>34</v>
      </c>
      <c r="D108" s="12" t="s">
        <v>35</v>
      </c>
      <c r="E108" s="66" t="s">
        <v>46</v>
      </c>
      <c r="F108" s="63" t="s">
        <v>59</v>
      </c>
      <c r="G108" s="63">
        <v>3.14</v>
      </c>
      <c r="H108" s="63">
        <v>3.21</v>
      </c>
      <c r="I108" s="63">
        <v>14.39</v>
      </c>
      <c r="J108" s="63">
        <v>96.371359999999981</v>
      </c>
      <c r="K108" s="64" t="str">
        <f>"32/10"</f>
        <v>32/10</v>
      </c>
      <c r="L108" s="63">
        <v>17.41</v>
      </c>
    </row>
    <row r="109" spans="1:12" ht="15" x14ac:dyDescent="0.25">
      <c r="A109" s="25"/>
      <c r="B109" s="16"/>
      <c r="C109" s="11"/>
      <c r="D109" s="12" t="s">
        <v>31</v>
      </c>
      <c r="E109" s="67" t="s">
        <v>81</v>
      </c>
      <c r="F109" s="62" t="s">
        <v>91</v>
      </c>
      <c r="G109" s="62">
        <v>1.28</v>
      </c>
      <c r="H109" s="62">
        <v>0</v>
      </c>
      <c r="I109" s="62">
        <v>3.2</v>
      </c>
      <c r="J109" s="62">
        <v>18.239999999999998</v>
      </c>
      <c r="K109" s="65" t="str">
        <f>""</f>
        <v/>
      </c>
      <c r="L109" s="62">
        <v>14.33</v>
      </c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6"/>
      <c r="B112" s="18"/>
      <c r="C112" s="8"/>
      <c r="D112" s="19" t="s">
        <v>39</v>
      </c>
      <c r="E112" s="9"/>
      <c r="F112" s="21">
        <f>SUM(F108:F111)</f>
        <v>0</v>
      </c>
      <c r="G112" s="21">
        <f t="shared" ref="G112" si="33">SUM(G108:G111)</f>
        <v>4.42</v>
      </c>
      <c r="H112" s="21">
        <f t="shared" ref="H112" si="34">SUM(H108:H111)</f>
        <v>3.21</v>
      </c>
      <c r="I112" s="21">
        <f t="shared" ref="I112" si="35">SUM(I108:I111)</f>
        <v>17.59</v>
      </c>
      <c r="J112" s="21">
        <f t="shared" ref="J112:L112" si="36">SUM(J108:J111)</f>
        <v>114.61135999999998</v>
      </c>
      <c r="K112" s="21">
        <f t="shared" si="36"/>
        <v>0</v>
      </c>
      <c r="L112" s="21">
        <f t="shared" si="36"/>
        <v>31.740000000000002</v>
      </c>
    </row>
    <row r="113" spans="1:12" ht="15" x14ac:dyDescent="0.25">
      <c r="A113" s="28">
        <f>A87</f>
        <v>1</v>
      </c>
      <c r="B113" s="14">
        <f>B87</f>
        <v>3</v>
      </c>
      <c r="C113" s="10" t="s">
        <v>36</v>
      </c>
      <c r="D113" s="7" t="s">
        <v>21</v>
      </c>
      <c r="E113" s="66" t="s">
        <v>92</v>
      </c>
      <c r="F113" s="63" t="s">
        <v>66</v>
      </c>
      <c r="G113" s="63">
        <v>13.74</v>
      </c>
      <c r="H113" s="63">
        <v>11.15</v>
      </c>
      <c r="I113" s="63">
        <v>28.75</v>
      </c>
      <c r="J113" s="63">
        <v>269.50517999999994</v>
      </c>
      <c r="K113" s="64" t="str">
        <f>"4/9"</f>
        <v>4/9</v>
      </c>
      <c r="L113" s="63">
        <v>59.88</v>
      </c>
    </row>
    <row r="114" spans="1:12" ht="15" x14ac:dyDescent="0.25">
      <c r="A114" s="25"/>
      <c r="B114" s="16"/>
      <c r="C114" s="11"/>
      <c r="D114" s="7" t="s">
        <v>31</v>
      </c>
      <c r="E114" s="66" t="s">
        <v>63</v>
      </c>
      <c r="F114" s="63" t="s">
        <v>59</v>
      </c>
      <c r="G114" s="63">
        <v>0.24</v>
      </c>
      <c r="H114" s="63">
        <v>0.1</v>
      </c>
      <c r="I114" s="63">
        <v>14.6</v>
      </c>
      <c r="J114" s="63">
        <v>55.735010000000003</v>
      </c>
      <c r="K114" s="64" t="str">
        <f>"37/10"</f>
        <v>37/10</v>
      </c>
      <c r="L114" s="63">
        <v>16.48</v>
      </c>
    </row>
    <row r="115" spans="1:12" ht="15" x14ac:dyDescent="0.25">
      <c r="A115" s="25"/>
      <c r="B115" s="16"/>
      <c r="C115" s="11"/>
      <c r="D115" s="7" t="s">
        <v>23</v>
      </c>
      <c r="E115" s="67" t="s">
        <v>53</v>
      </c>
      <c r="F115" s="62" t="s">
        <v>67</v>
      </c>
      <c r="G115" s="62">
        <v>3.31</v>
      </c>
      <c r="H115" s="62">
        <v>0.33</v>
      </c>
      <c r="I115" s="62">
        <v>23.45</v>
      </c>
      <c r="J115" s="62">
        <v>111.95049999999999</v>
      </c>
      <c r="K115" s="65" t="str">
        <f>"-"</f>
        <v>-</v>
      </c>
      <c r="L115" s="62">
        <v>2.95</v>
      </c>
    </row>
    <row r="116" spans="1:12" ht="15" x14ac:dyDescent="0.25">
      <c r="A116" s="25"/>
      <c r="B116" s="16"/>
      <c r="C116" s="11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6"/>
      <c r="B118" s="18"/>
      <c r="C118" s="8"/>
      <c r="D118" s="19" t="s">
        <v>39</v>
      </c>
      <c r="E118" s="9"/>
      <c r="F118" s="21">
        <f>SUM(F113:F117)</f>
        <v>0</v>
      </c>
      <c r="G118" s="21">
        <f>SUM(G113:G117)</f>
        <v>17.29</v>
      </c>
      <c r="H118" s="21">
        <f>SUM(H113:H117)</f>
        <v>11.58</v>
      </c>
      <c r="I118" s="21">
        <f>SUM(I113:I117)</f>
        <v>66.8</v>
      </c>
      <c r="J118" s="21">
        <f>SUM(J113:J117)</f>
        <v>437.1906899999999</v>
      </c>
      <c r="K118" s="21">
        <f t="shared" ref="K118:L118" si="37">SUM(K113:K117)</f>
        <v>0</v>
      </c>
      <c r="L118" s="21">
        <f t="shared" si="37"/>
        <v>79.31</v>
      </c>
    </row>
    <row r="119" spans="1:12" ht="15" x14ac:dyDescent="0.25">
      <c r="A119" s="28">
        <f>A87</f>
        <v>1</v>
      </c>
      <c r="B119" s="14">
        <f>B87</f>
        <v>3</v>
      </c>
      <c r="C119" s="10" t="s">
        <v>37</v>
      </c>
      <c r="D119" s="12" t="s">
        <v>38</v>
      </c>
      <c r="E119" s="66" t="s">
        <v>80</v>
      </c>
      <c r="F119" s="63" t="s">
        <v>59</v>
      </c>
      <c r="G119" s="63">
        <v>2.92</v>
      </c>
      <c r="H119" s="63">
        <v>3.16</v>
      </c>
      <c r="I119" s="63">
        <v>14.44</v>
      </c>
      <c r="J119" s="63">
        <v>95.197032000000007</v>
      </c>
      <c r="K119" s="64" t="str">
        <f>"30/10"</f>
        <v>30/10</v>
      </c>
      <c r="L119" s="63">
        <v>9.3000000000000007</v>
      </c>
    </row>
    <row r="120" spans="1:12" ht="15" x14ac:dyDescent="0.25">
      <c r="A120" s="25"/>
      <c r="B120" s="16"/>
      <c r="C120" s="11"/>
      <c r="D120" s="12" t="s">
        <v>35</v>
      </c>
      <c r="E120" s="67" t="s">
        <v>81</v>
      </c>
      <c r="F120" s="62" t="s">
        <v>93</v>
      </c>
      <c r="G120" s="62">
        <v>2.0499999999999998</v>
      </c>
      <c r="H120" s="62">
        <v>0</v>
      </c>
      <c r="I120" s="62">
        <v>5.12</v>
      </c>
      <c r="J120" s="62">
        <v>29.183999999999997</v>
      </c>
      <c r="K120" s="65" t="str">
        <f>""</f>
        <v/>
      </c>
      <c r="L120" s="62">
        <v>22.44</v>
      </c>
    </row>
    <row r="121" spans="1:12" ht="15" x14ac:dyDescent="0.25">
      <c r="A121" s="25"/>
      <c r="B121" s="16"/>
      <c r="C121" s="11"/>
      <c r="D121" s="12" t="s">
        <v>31</v>
      </c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12" t="s">
        <v>24</v>
      </c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5"/>
      <c r="B123" s="16"/>
      <c r="C123" s="11"/>
      <c r="D123" s="6"/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6"/>
      <c r="B125" s="18"/>
      <c r="C125" s="8"/>
      <c r="D125" s="20" t="s">
        <v>39</v>
      </c>
      <c r="E125" s="9"/>
      <c r="F125" s="21">
        <f>SUM(F119:F124)</f>
        <v>0</v>
      </c>
      <c r="G125" s="21">
        <f t="shared" ref="G125" si="38">SUM(G119:G124)</f>
        <v>4.97</v>
      </c>
      <c r="H125" s="21">
        <f t="shared" ref="H125" si="39">SUM(H119:H124)</f>
        <v>3.16</v>
      </c>
      <c r="I125" s="21">
        <f t="shared" ref="I125" si="40">SUM(I119:I124)</f>
        <v>19.559999999999999</v>
      </c>
      <c r="J125" s="21">
        <f t="shared" ref="J125:L125" si="41">SUM(J119:J124)</f>
        <v>124.381032</v>
      </c>
      <c r="K125" s="21">
        <f t="shared" si="41"/>
        <v>0</v>
      </c>
      <c r="L125" s="21">
        <f t="shared" si="41"/>
        <v>31.740000000000002</v>
      </c>
    </row>
    <row r="126" spans="1:12" ht="15.75" customHeight="1" thickBot="1" x14ac:dyDescent="0.25">
      <c r="A126" s="31">
        <f>A87</f>
        <v>1</v>
      </c>
      <c r="B126" s="32">
        <f>B87</f>
        <v>3</v>
      </c>
      <c r="C126" s="83" t="s">
        <v>4</v>
      </c>
      <c r="D126" s="84"/>
      <c r="E126" s="33"/>
      <c r="F126" s="34">
        <f>F93+F97+F107+F112+F118+F125</f>
        <v>0</v>
      </c>
      <c r="G126" s="34">
        <f>G93+G97+G107+G112+G118+G125</f>
        <v>69.669999999999987</v>
      </c>
      <c r="H126" s="34">
        <f>H93+H97+H107+H112+H118+H125</f>
        <v>67.210000000000008</v>
      </c>
      <c r="I126" s="34">
        <f>I93+I97+I107+I112+I118+I125</f>
        <v>289.83</v>
      </c>
      <c r="J126" s="34">
        <f>J93+J97+J107+J112+J118+J125</f>
        <v>1844.6093866111112</v>
      </c>
      <c r="K126" s="35"/>
      <c r="L126" s="34">
        <v>317.33</v>
      </c>
    </row>
    <row r="127" spans="1:12" ht="15" x14ac:dyDescent="0.25">
      <c r="A127" s="22">
        <v>1</v>
      </c>
      <c r="B127" s="23">
        <v>4</v>
      </c>
      <c r="C127" s="24" t="s">
        <v>20</v>
      </c>
      <c r="D127" s="5" t="s">
        <v>21</v>
      </c>
      <c r="E127" s="66" t="s">
        <v>94</v>
      </c>
      <c r="F127" s="63" t="s">
        <v>58</v>
      </c>
      <c r="G127" s="62">
        <v>5.23</v>
      </c>
      <c r="H127" s="62">
        <v>9.9699999999999989</v>
      </c>
      <c r="I127" s="62">
        <v>40.51</v>
      </c>
      <c r="J127" s="62">
        <v>271.57763199999999</v>
      </c>
      <c r="K127" s="64" t="str">
        <f>"9/4"</f>
        <v>9/4</v>
      </c>
      <c r="L127" s="63">
        <v>36.25</v>
      </c>
    </row>
    <row r="128" spans="1:12" ht="15" x14ac:dyDescent="0.25">
      <c r="A128" s="25"/>
      <c r="B128" s="16"/>
      <c r="C128" s="11"/>
      <c r="D128" s="7" t="s">
        <v>22</v>
      </c>
      <c r="E128" s="66" t="s">
        <v>55</v>
      </c>
      <c r="F128" s="63" t="s">
        <v>59</v>
      </c>
      <c r="G128" s="63">
        <v>0.08</v>
      </c>
      <c r="H128" s="63">
        <v>0.02</v>
      </c>
      <c r="I128" s="63">
        <v>9.84</v>
      </c>
      <c r="J128" s="63">
        <v>37.802231999999989</v>
      </c>
      <c r="K128" s="64" t="str">
        <f>"27/10"</f>
        <v>27/10</v>
      </c>
      <c r="L128" s="63">
        <v>3.72</v>
      </c>
    </row>
    <row r="129" spans="1:12" ht="15" x14ac:dyDescent="0.25">
      <c r="A129" s="25"/>
      <c r="B129" s="16"/>
      <c r="C129" s="11"/>
      <c r="D129" s="7" t="s">
        <v>23</v>
      </c>
      <c r="E129" s="67" t="s">
        <v>84</v>
      </c>
      <c r="F129" s="62" t="s">
        <v>86</v>
      </c>
      <c r="G129" s="62">
        <v>7.15</v>
      </c>
      <c r="H129" s="62">
        <v>9.4700000000000006</v>
      </c>
      <c r="I129" s="62">
        <v>20.420000000000002</v>
      </c>
      <c r="J129" s="62">
        <v>198.03911111111114</v>
      </c>
      <c r="K129" s="65" t="str">
        <f>"3/13"</f>
        <v>3/13</v>
      </c>
      <c r="L129" s="62">
        <v>23.5</v>
      </c>
    </row>
    <row r="130" spans="1:12" ht="15" x14ac:dyDescent="0.25">
      <c r="A130" s="25"/>
      <c r="B130" s="16"/>
      <c r="C130" s="11"/>
      <c r="D130" s="7" t="s">
        <v>24</v>
      </c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5"/>
      <c r="B131" s="16"/>
      <c r="C131" s="11"/>
      <c r="D131" s="6"/>
      <c r="E131" s="50"/>
      <c r="F131" s="51"/>
      <c r="G131" s="51"/>
      <c r="H131" s="51"/>
      <c r="I131" s="51"/>
      <c r="J131" s="51"/>
      <c r="K131" s="52"/>
      <c r="L131" s="51"/>
    </row>
    <row r="132" spans="1:12" ht="15" x14ac:dyDescent="0.25">
      <c r="A132" s="25"/>
      <c r="B132" s="16"/>
      <c r="C132" s="11"/>
      <c r="D132" s="6"/>
      <c r="E132" s="50"/>
      <c r="F132" s="51"/>
      <c r="G132" s="51"/>
      <c r="H132" s="51"/>
      <c r="I132" s="51"/>
      <c r="J132" s="51"/>
      <c r="K132" s="52"/>
      <c r="L132" s="51"/>
    </row>
    <row r="133" spans="1:12" ht="15" x14ac:dyDescent="0.25">
      <c r="A133" s="26"/>
      <c r="B133" s="18"/>
      <c r="C133" s="8"/>
      <c r="D133" s="19" t="s">
        <v>39</v>
      </c>
      <c r="E133" s="9"/>
      <c r="F133" s="21">
        <f>SUM(F127:F132)</f>
        <v>0</v>
      </c>
      <c r="G133" s="21">
        <f>SUM(G127:G132)</f>
        <v>12.46</v>
      </c>
      <c r="H133" s="21">
        <f>SUM(H127:H132)</f>
        <v>19.46</v>
      </c>
      <c r="I133" s="21">
        <f>SUM(I127:I132)</f>
        <v>70.77</v>
      </c>
      <c r="J133" s="21">
        <f>SUM(J127:J132)</f>
        <v>507.41897511111114</v>
      </c>
      <c r="K133" s="27"/>
      <c r="L133" s="21">
        <f>SUM(L127:L132)</f>
        <v>63.47</v>
      </c>
    </row>
    <row r="134" spans="1:12" ht="15" x14ac:dyDescent="0.25">
      <c r="A134" s="28">
        <f>A127</f>
        <v>1</v>
      </c>
      <c r="B134" s="14">
        <f>B127</f>
        <v>4</v>
      </c>
      <c r="C134" s="10" t="s">
        <v>25</v>
      </c>
      <c r="D134" s="12" t="s">
        <v>24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6"/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6"/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6"/>
      <c r="B137" s="18"/>
      <c r="C137" s="8"/>
      <c r="D137" s="19" t="s">
        <v>39</v>
      </c>
      <c r="E137" s="9"/>
      <c r="F137" s="21">
        <f>SUM(F134:F136)</f>
        <v>0</v>
      </c>
      <c r="G137" s="21">
        <f t="shared" ref="G137" si="42">SUM(G134:G136)</f>
        <v>0</v>
      </c>
      <c r="H137" s="21">
        <f t="shared" ref="H137" si="43">SUM(H134:H136)</f>
        <v>0</v>
      </c>
      <c r="I137" s="21">
        <f t="shared" ref="I137" si="44">SUM(I134:I136)</f>
        <v>0</v>
      </c>
      <c r="J137" s="21">
        <f t="shared" ref="J137" si="45">SUM(J134:J136)</f>
        <v>0</v>
      </c>
      <c r="K137" s="27"/>
      <c r="L137" s="21">
        <f t="shared" ref="L137" ca="1" si="46">SUM(L134:L142)</f>
        <v>0</v>
      </c>
    </row>
    <row r="138" spans="1:12" ht="15" x14ac:dyDescent="0.25">
      <c r="A138" s="28">
        <f>A127</f>
        <v>1</v>
      </c>
      <c r="B138" s="14">
        <f>B127</f>
        <v>4</v>
      </c>
      <c r="C138" s="10" t="s">
        <v>26</v>
      </c>
      <c r="D138" s="7" t="s">
        <v>27</v>
      </c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5"/>
      <c r="B139" s="16"/>
      <c r="C139" s="11"/>
      <c r="D139" s="7" t="s">
        <v>28</v>
      </c>
      <c r="E139" s="66" t="s">
        <v>95</v>
      </c>
      <c r="F139" s="63" t="s">
        <v>59</v>
      </c>
      <c r="G139" s="63">
        <v>5.47</v>
      </c>
      <c r="H139" s="63">
        <v>1.97</v>
      </c>
      <c r="I139" s="63">
        <v>18.239999999999998</v>
      </c>
      <c r="J139" s="63">
        <v>157.30731599999999</v>
      </c>
      <c r="K139" s="64" t="str">
        <f>"28/2"</f>
        <v>28/2</v>
      </c>
      <c r="L139" s="63">
        <v>20.97</v>
      </c>
    </row>
    <row r="140" spans="1:12" ht="15" x14ac:dyDescent="0.25">
      <c r="A140" s="25"/>
      <c r="B140" s="16"/>
      <c r="C140" s="11"/>
      <c r="D140" s="7" t="s">
        <v>29</v>
      </c>
      <c r="E140" s="66" t="s">
        <v>96</v>
      </c>
      <c r="F140" s="63" t="s">
        <v>98</v>
      </c>
      <c r="G140" s="63">
        <v>10.38</v>
      </c>
      <c r="H140" s="63">
        <v>8.7100000000000009</v>
      </c>
      <c r="I140" s="63">
        <v>16.5</v>
      </c>
      <c r="J140" s="63">
        <v>246.086647</v>
      </c>
      <c r="K140" s="64" t="str">
        <f>"5/9"</f>
        <v>5/9</v>
      </c>
      <c r="L140" s="63">
        <v>47.19</v>
      </c>
    </row>
    <row r="141" spans="1:12" ht="15" x14ac:dyDescent="0.25">
      <c r="A141" s="25"/>
      <c r="B141" s="16"/>
      <c r="C141" s="11"/>
      <c r="D141" s="7" t="s">
        <v>30</v>
      </c>
      <c r="E141" s="66" t="s">
        <v>97</v>
      </c>
      <c r="F141" s="63" t="s">
        <v>66</v>
      </c>
      <c r="G141" s="63">
        <v>8.61</v>
      </c>
      <c r="H141" s="63">
        <v>6.83</v>
      </c>
      <c r="I141" s="63">
        <v>45.65</v>
      </c>
      <c r="J141" s="63">
        <v>265.926264</v>
      </c>
      <c r="K141" s="64" t="str">
        <f>"40/3"</f>
        <v>40/3</v>
      </c>
      <c r="L141" s="63">
        <v>27.32</v>
      </c>
    </row>
    <row r="142" spans="1:12" ht="15" x14ac:dyDescent="0.25">
      <c r="A142" s="25"/>
      <c r="B142" s="16"/>
      <c r="C142" s="11"/>
      <c r="D142" s="7" t="s">
        <v>31</v>
      </c>
      <c r="E142" s="66" t="s">
        <v>79</v>
      </c>
      <c r="F142" s="63" t="s">
        <v>59</v>
      </c>
      <c r="G142" s="63">
        <v>1.02</v>
      </c>
      <c r="H142" s="63">
        <v>0.06</v>
      </c>
      <c r="I142" s="63">
        <v>23.18</v>
      </c>
      <c r="J142" s="63">
        <v>87.598919999999993</v>
      </c>
      <c r="K142" s="64" t="str">
        <f>"6/10"</f>
        <v>6/10</v>
      </c>
      <c r="L142" s="63">
        <v>12.64</v>
      </c>
    </row>
    <row r="143" spans="1:12" ht="15" x14ac:dyDescent="0.25">
      <c r="A143" s="25"/>
      <c r="B143" s="16"/>
      <c r="C143" s="11"/>
      <c r="D143" s="7" t="s">
        <v>32</v>
      </c>
      <c r="E143" s="67" t="s">
        <v>53</v>
      </c>
      <c r="F143" s="62" t="s">
        <v>67</v>
      </c>
      <c r="G143" s="62">
        <v>3.31</v>
      </c>
      <c r="H143" s="62">
        <v>0.33</v>
      </c>
      <c r="I143" s="62">
        <v>23.45</v>
      </c>
      <c r="J143" s="62">
        <v>111.95049999999999</v>
      </c>
      <c r="K143" s="65" t="str">
        <f>"-"</f>
        <v>-</v>
      </c>
      <c r="L143" s="62">
        <v>2.95</v>
      </c>
    </row>
    <row r="144" spans="1:12" ht="15" x14ac:dyDescent="0.25">
      <c r="A144" s="25"/>
      <c r="B144" s="16"/>
      <c r="C144" s="11"/>
      <c r="D144" s="7" t="s">
        <v>33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6"/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6"/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6"/>
      <c r="B147" s="18"/>
      <c r="C147" s="8"/>
      <c r="D147" s="19" t="s">
        <v>39</v>
      </c>
      <c r="E147" s="9"/>
      <c r="F147" s="21">
        <f>SUM(F138:F146)</f>
        <v>0</v>
      </c>
      <c r="G147" s="21">
        <f t="shared" ref="G147" si="47">SUM(G138:G146)</f>
        <v>28.79</v>
      </c>
      <c r="H147" s="21">
        <f t="shared" ref="H147" si="48">SUM(H138:H146)</f>
        <v>17.899999999999999</v>
      </c>
      <c r="I147" s="21">
        <f t="shared" ref="I147" si="49">SUM(I138:I146)</f>
        <v>127.02</v>
      </c>
      <c r="J147" s="21">
        <f t="shared" ref="J147:L147" si="50">SUM(J138:J146)</f>
        <v>868.86964699999999</v>
      </c>
      <c r="K147" s="21">
        <f t="shared" si="50"/>
        <v>0</v>
      </c>
      <c r="L147" s="21">
        <f t="shared" si="50"/>
        <v>111.07</v>
      </c>
    </row>
    <row r="148" spans="1:12" ht="15" x14ac:dyDescent="0.25">
      <c r="A148" s="28">
        <f>A127</f>
        <v>1</v>
      </c>
      <c r="B148" s="14">
        <f>B127</f>
        <v>4</v>
      </c>
      <c r="C148" s="10" t="s">
        <v>34</v>
      </c>
      <c r="D148" s="12" t="s">
        <v>35</v>
      </c>
      <c r="E148" s="66" t="s">
        <v>99</v>
      </c>
      <c r="F148" s="63" t="s">
        <v>91</v>
      </c>
      <c r="G148" s="63">
        <v>2.69</v>
      </c>
      <c r="H148" s="63">
        <v>3.97</v>
      </c>
      <c r="I148" s="63">
        <v>25.47</v>
      </c>
      <c r="J148" s="63">
        <v>146.18034068</v>
      </c>
      <c r="K148" s="64" t="str">
        <f>"19/12"</f>
        <v>19/12</v>
      </c>
      <c r="L148" s="63">
        <v>10.59</v>
      </c>
    </row>
    <row r="149" spans="1:12" ht="15" x14ac:dyDescent="0.25">
      <c r="A149" s="25"/>
      <c r="B149" s="16"/>
      <c r="C149" s="11"/>
      <c r="D149" s="12" t="s">
        <v>31</v>
      </c>
      <c r="E149" s="67" t="s">
        <v>57</v>
      </c>
      <c r="F149" s="62" t="s">
        <v>59</v>
      </c>
      <c r="G149" s="62">
        <v>3.64</v>
      </c>
      <c r="H149" s="62">
        <v>3.34</v>
      </c>
      <c r="I149" s="62">
        <v>24.1</v>
      </c>
      <c r="J149" s="62">
        <v>134.767248</v>
      </c>
      <c r="K149" s="65" t="str">
        <f>"36/10"</f>
        <v>36/10</v>
      </c>
      <c r="L149" s="62">
        <v>21.15</v>
      </c>
    </row>
    <row r="150" spans="1:12" ht="15" x14ac:dyDescent="0.25">
      <c r="A150" s="25"/>
      <c r="B150" s="16"/>
      <c r="C150" s="11"/>
      <c r="D150" s="6"/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6"/>
      <c r="B152" s="18"/>
      <c r="C152" s="8"/>
      <c r="D152" s="19" t="s">
        <v>39</v>
      </c>
      <c r="E152" s="9"/>
      <c r="F152" s="21">
        <f>SUM(F148:F151)</f>
        <v>0</v>
      </c>
      <c r="G152" s="21">
        <f t="shared" ref="G152" si="51">SUM(G148:G151)</f>
        <v>6.33</v>
      </c>
      <c r="H152" s="21">
        <f t="shared" ref="H152" si="52">SUM(H148:H151)</f>
        <v>7.3100000000000005</v>
      </c>
      <c r="I152" s="21">
        <f t="shared" ref="I152" si="53">SUM(I148:I151)</f>
        <v>49.57</v>
      </c>
      <c r="J152" s="21">
        <f t="shared" ref="J152:L152" si="54">SUM(J148:J151)</f>
        <v>280.94758867999997</v>
      </c>
      <c r="K152" s="21">
        <f t="shared" si="54"/>
        <v>0</v>
      </c>
      <c r="L152" s="21">
        <f t="shared" si="54"/>
        <v>31.74</v>
      </c>
    </row>
    <row r="153" spans="1:12" ht="15" x14ac:dyDescent="0.25">
      <c r="A153" s="28">
        <f>A127</f>
        <v>1</v>
      </c>
      <c r="B153" s="14">
        <f>B127</f>
        <v>4</v>
      </c>
      <c r="C153" s="10" t="s">
        <v>36</v>
      </c>
      <c r="D153" s="7" t="s">
        <v>21</v>
      </c>
      <c r="E153" s="66" t="s">
        <v>50</v>
      </c>
      <c r="F153" s="63" t="s">
        <v>100</v>
      </c>
      <c r="G153" s="63">
        <v>10.119999999999999</v>
      </c>
      <c r="H153" s="63">
        <v>10.96</v>
      </c>
      <c r="I153" s="63">
        <v>10.46</v>
      </c>
      <c r="J153" s="63">
        <v>179.21809111764711</v>
      </c>
      <c r="K153" s="64" t="str">
        <f>"37/8"</f>
        <v>37/8</v>
      </c>
      <c r="L153" s="63">
        <v>48.81</v>
      </c>
    </row>
    <row r="154" spans="1:12" ht="15" x14ac:dyDescent="0.25">
      <c r="A154" s="25"/>
      <c r="B154" s="16"/>
      <c r="C154" s="11"/>
      <c r="D154" s="7" t="s">
        <v>30</v>
      </c>
      <c r="E154" s="66" t="s">
        <v>62</v>
      </c>
      <c r="F154" s="63" t="s">
        <v>66</v>
      </c>
      <c r="G154" s="63">
        <v>5.3</v>
      </c>
      <c r="H154" s="63">
        <v>2.98</v>
      </c>
      <c r="I154" s="63">
        <v>34.11</v>
      </c>
      <c r="J154" s="63">
        <v>183.94017449999998</v>
      </c>
      <c r="K154" s="64" t="str">
        <f>"46/3"</f>
        <v>46/3</v>
      </c>
      <c r="L154" s="63">
        <v>11.07</v>
      </c>
    </row>
    <row r="155" spans="1:12" ht="15" x14ac:dyDescent="0.25">
      <c r="A155" s="25"/>
      <c r="B155" s="16"/>
      <c r="C155" s="11"/>
      <c r="D155" s="7" t="s">
        <v>31</v>
      </c>
      <c r="E155" s="66" t="s">
        <v>63</v>
      </c>
      <c r="F155" s="63" t="s">
        <v>59</v>
      </c>
      <c r="G155" s="63">
        <v>0.24</v>
      </c>
      <c r="H155" s="63">
        <v>0.1</v>
      </c>
      <c r="I155" s="63">
        <v>14.6</v>
      </c>
      <c r="J155" s="63">
        <v>55.735010000000003</v>
      </c>
      <c r="K155" s="64" t="str">
        <f>"37/10"</f>
        <v>37/10</v>
      </c>
      <c r="L155" s="63">
        <v>16.48</v>
      </c>
    </row>
    <row r="156" spans="1:12" ht="15" x14ac:dyDescent="0.25">
      <c r="A156" s="25"/>
      <c r="B156" s="16"/>
      <c r="C156" s="11"/>
      <c r="D156" s="7" t="s">
        <v>23</v>
      </c>
      <c r="E156" s="67" t="s">
        <v>53</v>
      </c>
      <c r="F156" s="62" t="s">
        <v>67</v>
      </c>
      <c r="G156" s="62">
        <v>3.31</v>
      </c>
      <c r="H156" s="62">
        <v>0.33</v>
      </c>
      <c r="I156" s="62">
        <v>23.45</v>
      </c>
      <c r="J156" s="62">
        <v>111.95049999999999</v>
      </c>
      <c r="K156" s="65" t="str">
        <f>"-"</f>
        <v>-</v>
      </c>
      <c r="L156" s="62">
        <v>2.95</v>
      </c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6"/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6"/>
      <c r="B159" s="18"/>
      <c r="C159" s="8"/>
      <c r="D159" s="19" t="s">
        <v>39</v>
      </c>
      <c r="E159" s="9"/>
      <c r="F159" s="21">
        <f>SUM(F153:F158)</f>
        <v>0</v>
      </c>
      <c r="G159" s="21">
        <f t="shared" ref="G159" si="55">SUM(G153:G158)</f>
        <v>18.97</v>
      </c>
      <c r="H159" s="21">
        <f t="shared" ref="H159" si="56">SUM(H153:H158)</f>
        <v>14.370000000000001</v>
      </c>
      <c r="I159" s="21">
        <f t="shared" ref="I159" si="57">SUM(I153:I158)</f>
        <v>82.62</v>
      </c>
      <c r="J159" s="21">
        <f t="shared" ref="J159:L159" si="58">SUM(J153:J158)</f>
        <v>530.84377561764711</v>
      </c>
      <c r="K159" s="21">
        <f t="shared" si="58"/>
        <v>0</v>
      </c>
      <c r="L159" s="21">
        <f t="shared" si="58"/>
        <v>79.31</v>
      </c>
    </row>
    <row r="160" spans="1:12" ht="15" x14ac:dyDescent="0.25">
      <c r="A160" s="28">
        <f>A127</f>
        <v>1</v>
      </c>
      <c r="B160" s="14">
        <f>B127</f>
        <v>4</v>
      </c>
      <c r="C160" s="10" t="s">
        <v>37</v>
      </c>
      <c r="D160" s="12" t="s">
        <v>38</v>
      </c>
      <c r="E160" s="66" t="s">
        <v>73</v>
      </c>
      <c r="F160" s="63" t="s">
        <v>75</v>
      </c>
      <c r="G160" s="63">
        <v>4.8600000000000003</v>
      </c>
      <c r="H160" s="63">
        <v>1.8</v>
      </c>
      <c r="I160" s="63">
        <v>29.16</v>
      </c>
      <c r="J160" s="63">
        <v>137.80799999999999</v>
      </c>
      <c r="K160" s="64" t="str">
        <f>"-"</f>
        <v>-</v>
      </c>
      <c r="L160" s="63">
        <v>23.76</v>
      </c>
    </row>
    <row r="161" spans="1:12" ht="15" x14ac:dyDescent="0.25">
      <c r="A161" s="25"/>
      <c r="B161" s="16"/>
      <c r="C161" s="11"/>
      <c r="D161" s="12" t="s">
        <v>35</v>
      </c>
      <c r="E161" s="67" t="s">
        <v>74</v>
      </c>
      <c r="F161" s="62" t="s">
        <v>76</v>
      </c>
      <c r="G161" s="62">
        <v>1.73</v>
      </c>
      <c r="H161" s="62">
        <v>2.25</v>
      </c>
      <c r="I161" s="62">
        <v>17.64</v>
      </c>
      <c r="J161" s="62">
        <v>97.119799999999998</v>
      </c>
      <c r="K161" s="65" t="str">
        <f>"-"</f>
        <v>-</v>
      </c>
      <c r="L161" s="62">
        <v>7.98</v>
      </c>
    </row>
    <row r="162" spans="1:12" ht="15" x14ac:dyDescent="0.25">
      <c r="A162" s="25"/>
      <c r="B162" s="16"/>
      <c r="C162" s="11"/>
      <c r="D162" s="12" t="s">
        <v>31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12" t="s">
        <v>24</v>
      </c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5"/>
      <c r="B165" s="16"/>
      <c r="C165" s="11"/>
      <c r="D165" s="6"/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6"/>
      <c r="B166" s="18"/>
      <c r="C166" s="8"/>
      <c r="D166" s="20" t="s">
        <v>39</v>
      </c>
      <c r="E166" s="9"/>
      <c r="F166" s="21">
        <f>SUM(F160:F165)</f>
        <v>0</v>
      </c>
      <c r="G166" s="21">
        <f t="shared" ref="G166" si="59">SUM(G160:G165)</f>
        <v>6.59</v>
      </c>
      <c r="H166" s="21">
        <f t="shared" ref="H166" si="60">SUM(H160:H165)</f>
        <v>4.05</v>
      </c>
      <c r="I166" s="21">
        <f t="shared" ref="I166" si="61">SUM(I160:I165)</f>
        <v>46.8</v>
      </c>
      <c r="J166" s="21">
        <f t="shared" ref="J166:L166" si="62">SUM(J160:J165)</f>
        <v>234.92779999999999</v>
      </c>
      <c r="K166" s="21">
        <f t="shared" si="62"/>
        <v>0</v>
      </c>
      <c r="L166" s="21">
        <f t="shared" si="62"/>
        <v>31.740000000000002</v>
      </c>
    </row>
    <row r="167" spans="1:12" ht="15.75" customHeight="1" thickBot="1" x14ac:dyDescent="0.25">
      <c r="A167" s="31">
        <f>A127</f>
        <v>1</v>
      </c>
      <c r="B167" s="32">
        <f>B127</f>
        <v>4</v>
      </c>
      <c r="C167" s="83" t="s">
        <v>4</v>
      </c>
      <c r="D167" s="84"/>
      <c r="E167" s="33"/>
      <c r="F167" s="34">
        <f>F133+F137+F147+F152+F159+F166</f>
        <v>0</v>
      </c>
      <c r="G167" s="34">
        <f t="shared" ref="G167" si="63">G133+G137+G147+G152+G159+G166</f>
        <v>73.14</v>
      </c>
      <c r="H167" s="34">
        <f t="shared" ref="H167" si="64">H133+H137+H147+H152+H159+H166</f>
        <v>63.09</v>
      </c>
      <c r="I167" s="34">
        <f t="shared" ref="I167" si="65">I133+I137+I147+I152+I159+I166</f>
        <v>376.78000000000003</v>
      </c>
      <c r="J167" s="34">
        <f t="shared" ref="J167" si="66">J133+J137+J147+J152+J159+J166</f>
        <v>2423.0077864087584</v>
      </c>
      <c r="K167" s="35"/>
      <c r="L167" s="34">
        <v>317.33</v>
      </c>
    </row>
    <row r="168" spans="1:12" ht="15" x14ac:dyDescent="0.25">
      <c r="A168" s="22">
        <v>1</v>
      </c>
      <c r="B168" s="23">
        <v>5</v>
      </c>
      <c r="C168" s="24" t="s">
        <v>20</v>
      </c>
      <c r="D168" s="5" t="s">
        <v>21</v>
      </c>
      <c r="E168" s="66" t="s">
        <v>101</v>
      </c>
      <c r="F168" s="63" t="s">
        <v>66</v>
      </c>
      <c r="G168" s="62">
        <v>16.579999999999998</v>
      </c>
      <c r="H168" s="62">
        <v>9.7100000000000009</v>
      </c>
      <c r="I168" s="62">
        <v>15.1</v>
      </c>
      <c r="J168" s="62">
        <v>285.40781800000002</v>
      </c>
      <c r="K168" s="64" t="str">
        <f>"9/5"</f>
        <v>9/5</v>
      </c>
      <c r="L168" s="63">
        <v>51.22</v>
      </c>
    </row>
    <row r="169" spans="1:12" ht="15" x14ac:dyDescent="0.25">
      <c r="A169" s="25"/>
      <c r="B169" s="16"/>
      <c r="C169" s="11"/>
      <c r="D169" s="7" t="s">
        <v>22</v>
      </c>
      <c r="E169" s="66" t="s">
        <v>80</v>
      </c>
      <c r="F169" s="63" t="s">
        <v>59</v>
      </c>
      <c r="G169" s="63">
        <v>2.92</v>
      </c>
      <c r="H169" s="63">
        <v>3.16</v>
      </c>
      <c r="I169" s="63">
        <v>14.44</v>
      </c>
      <c r="J169" s="63">
        <v>95.197032000000007</v>
      </c>
      <c r="K169" s="64" t="str">
        <f>"30/10"</f>
        <v>30/10</v>
      </c>
      <c r="L169" s="63">
        <v>9.3000000000000007</v>
      </c>
    </row>
    <row r="170" spans="1:12" ht="15" x14ac:dyDescent="0.25">
      <c r="A170" s="25"/>
      <c r="B170" s="16"/>
      <c r="C170" s="11"/>
      <c r="D170" s="7" t="s">
        <v>23</v>
      </c>
      <c r="E170" s="67" t="s">
        <v>53</v>
      </c>
      <c r="F170" s="62" t="s">
        <v>67</v>
      </c>
      <c r="G170" s="62">
        <v>3.31</v>
      </c>
      <c r="H170" s="62">
        <v>0.33</v>
      </c>
      <c r="I170" s="62">
        <v>23.45</v>
      </c>
      <c r="J170" s="62">
        <v>111.95049999999999</v>
      </c>
      <c r="K170" s="65" t="str">
        <f>"-"</f>
        <v>-</v>
      </c>
      <c r="L170" s="62">
        <v>2.95</v>
      </c>
    </row>
    <row r="171" spans="1:12" ht="15" x14ac:dyDescent="0.25">
      <c r="A171" s="25"/>
      <c r="B171" s="16"/>
      <c r="C171" s="11"/>
      <c r="D171" s="7" t="s">
        <v>24</v>
      </c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6"/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5"/>
      <c r="B173" s="16"/>
      <c r="C173" s="11"/>
      <c r="D173" s="6"/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6"/>
      <c r="B174" s="18"/>
      <c r="C174" s="8"/>
      <c r="D174" s="19" t="s">
        <v>39</v>
      </c>
      <c r="E174" s="9"/>
      <c r="F174" s="21">
        <f>SUM(F168:F173)</f>
        <v>0</v>
      </c>
      <c r="G174" s="21">
        <f>SUM(G168:G173)</f>
        <v>22.81</v>
      </c>
      <c r="H174" s="21">
        <f>SUM(H168:H173)</f>
        <v>13.200000000000001</v>
      </c>
      <c r="I174" s="21">
        <f>SUM(I168:I173)</f>
        <v>52.989999999999995</v>
      </c>
      <c r="J174" s="21">
        <f>SUM(J168:J173)</f>
        <v>492.55535000000003</v>
      </c>
      <c r="K174" s="27"/>
      <c r="L174" s="21">
        <f>SUM(L168:L173)</f>
        <v>63.47</v>
      </c>
    </row>
    <row r="175" spans="1:12" ht="15" x14ac:dyDescent="0.25">
      <c r="A175" s="28">
        <f>A168</f>
        <v>1</v>
      </c>
      <c r="B175" s="14">
        <f>B168</f>
        <v>5</v>
      </c>
      <c r="C175" s="10" t="s">
        <v>25</v>
      </c>
      <c r="D175" s="12" t="s">
        <v>24</v>
      </c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6"/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6"/>
      <c r="B178" s="18"/>
      <c r="C178" s="8"/>
      <c r="D178" s="19" t="s">
        <v>39</v>
      </c>
      <c r="E178" s="9"/>
      <c r="F178" s="21">
        <f>SUM(F175:F177)</f>
        <v>0</v>
      </c>
      <c r="G178" s="21">
        <f t="shared" ref="G178" si="67">SUM(G175:G177)</f>
        <v>0</v>
      </c>
      <c r="H178" s="21">
        <f t="shared" ref="H178" si="68">SUM(H175:H177)</f>
        <v>0</v>
      </c>
      <c r="I178" s="21">
        <f t="shared" ref="I178" si="69">SUM(I175:I177)</f>
        <v>0</v>
      </c>
      <c r="J178" s="21">
        <f t="shared" ref="J178" si="70">SUM(J175:J177)</f>
        <v>0</v>
      </c>
      <c r="K178" s="27"/>
      <c r="L178" s="21">
        <f t="shared" ref="L178" ca="1" si="71">SUM(L175:L183)</f>
        <v>0</v>
      </c>
    </row>
    <row r="179" spans="1:12" ht="15" x14ac:dyDescent="0.25">
      <c r="A179" s="28">
        <f>A168</f>
        <v>1</v>
      </c>
      <c r="B179" s="14">
        <f>B168</f>
        <v>5</v>
      </c>
      <c r="C179" s="10" t="s">
        <v>26</v>
      </c>
      <c r="D179" s="7" t="s">
        <v>27</v>
      </c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7" t="s">
        <v>28</v>
      </c>
      <c r="E180" s="66" t="s">
        <v>102</v>
      </c>
      <c r="F180" s="63" t="s">
        <v>64</v>
      </c>
      <c r="G180" s="62">
        <v>4.82</v>
      </c>
      <c r="H180" s="62">
        <v>4.83</v>
      </c>
      <c r="I180" s="62">
        <v>23.44</v>
      </c>
      <c r="J180" s="62">
        <v>115.38747000000001</v>
      </c>
      <c r="K180" s="64" t="str">
        <f>"29/2"</f>
        <v>29/2</v>
      </c>
      <c r="L180" s="63">
        <v>21.89</v>
      </c>
    </row>
    <row r="181" spans="1:12" ht="15" x14ac:dyDescent="0.25">
      <c r="A181" s="25"/>
      <c r="B181" s="16"/>
      <c r="C181" s="11"/>
      <c r="D181" s="7" t="s">
        <v>29</v>
      </c>
      <c r="E181" s="66" t="s">
        <v>103</v>
      </c>
      <c r="F181" s="63" t="s">
        <v>100</v>
      </c>
      <c r="G181" s="62">
        <v>11.75</v>
      </c>
      <c r="H181" s="62">
        <v>15.25</v>
      </c>
      <c r="I181" s="62">
        <v>3.12</v>
      </c>
      <c r="J181" s="62">
        <v>251.42608920000001</v>
      </c>
      <c r="K181" s="64" t="str">
        <f>"2/9"</f>
        <v>2/9</v>
      </c>
      <c r="L181" s="63">
        <v>54.83</v>
      </c>
    </row>
    <row r="182" spans="1:12" ht="15" x14ac:dyDescent="0.25">
      <c r="A182" s="25"/>
      <c r="B182" s="16"/>
      <c r="C182" s="11"/>
      <c r="D182" s="7" t="s">
        <v>30</v>
      </c>
      <c r="E182" s="66" t="s">
        <v>89</v>
      </c>
      <c r="F182" s="63" t="s">
        <v>66</v>
      </c>
      <c r="G182" s="63">
        <v>9.15</v>
      </c>
      <c r="H182" s="63">
        <v>2.74</v>
      </c>
      <c r="I182" s="63">
        <v>28.07</v>
      </c>
      <c r="J182" s="63">
        <v>164.05436699999998</v>
      </c>
      <c r="K182" s="64" t="str">
        <f>"48/3"</f>
        <v>48/3</v>
      </c>
      <c r="L182" s="63">
        <v>19.91</v>
      </c>
    </row>
    <row r="183" spans="1:12" ht="15" x14ac:dyDescent="0.25">
      <c r="A183" s="25"/>
      <c r="B183" s="16"/>
      <c r="C183" s="11"/>
      <c r="D183" s="7" t="s">
        <v>31</v>
      </c>
      <c r="E183" s="66" t="s">
        <v>104</v>
      </c>
      <c r="F183" s="63" t="s">
        <v>59</v>
      </c>
      <c r="G183" s="63">
        <v>1.03</v>
      </c>
      <c r="H183" s="63">
        <v>0.06</v>
      </c>
      <c r="I183" s="63">
        <v>34.119999999999997</v>
      </c>
      <c r="J183" s="63">
        <v>130.78064799999996</v>
      </c>
      <c r="K183" s="64" t="str">
        <f>"20/10"</f>
        <v>20/10</v>
      </c>
      <c r="L183" s="63">
        <v>11.49</v>
      </c>
    </row>
    <row r="184" spans="1:12" ht="15" x14ac:dyDescent="0.25">
      <c r="A184" s="25"/>
      <c r="B184" s="16"/>
      <c r="C184" s="11"/>
      <c r="D184" s="7" t="s">
        <v>32</v>
      </c>
      <c r="E184" s="67" t="s">
        <v>53</v>
      </c>
      <c r="F184" s="62" t="s">
        <v>67</v>
      </c>
      <c r="G184" s="62">
        <v>3.31</v>
      </c>
      <c r="H184" s="62">
        <v>0.33</v>
      </c>
      <c r="I184" s="62">
        <v>23.45</v>
      </c>
      <c r="J184" s="62">
        <v>111.95049999999999</v>
      </c>
      <c r="K184" s="65" t="str">
        <f>"-"</f>
        <v>-</v>
      </c>
      <c r="L184" s="62">
        <v>2.95</v>
      </c>
    </row>
    <row r="185" spans="1:12" ht="15" x14ac:dyDescent="0.25">
      <c r="A185" s="25"/>
      <c r="B185" s="16"/>
      <c r="C185" s="11"/>
      <c r="D185" s="7" t="s">
        <v>33</v>
      </c>
      <c r="E185" s="50"/>
      <c r="F185" s="51"/>
      <c r="G185" s="51"/>
      <c r="H185" s="51"/>
      <c r="I185" s="51"/>
      <c r="J185" s="51"/>
      <c r="K185" s="52"/>
      <c r="L185" s="51"/>
    </row>
    <row r="186" spans="1:12" ht="15" x14ac:dyDescent="0.25">
      <c r="A186" s="25"/>
      <c r="B186" s="16"/>
      <c r="C186" s="11"/>
      <c r="D186" s="6"/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6"/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6"/>
      <c r="B188" s="18"/>
      <c r="C188" s="8"/>
      <c r="D188" s="19" t="s">
        <v>39</v>
      </c>
      <c r="E188" s="9"/>
      <c r="F188" s="21">
        <f>SUM(F179:F187)</f>
        <v>0</v>
      </c>
      <c r="G188" s="21">
        <f t="shared" ref="G188" si="72">SUM(G179:G187)</f>
        <v>30.06</v>
      </c>
      <c r="H188" s="21">
        <f t="shared" ref="H188" si="73">SUM(H179:H187)</f>
        <v>23.209999999999997</v>
      </c>
      <c r="I188" s="21">
        <f t="shared" ref="I188" si="74">SUM(I179:I187)</f>
        <v>112.2</v>
      </c>
      <c r="J188" s="21">
        <f t="shared" ref="J188:L188" si="75">SUM(J179:J187)</f>
        <v>773.5990741999999</v>
      </c>
      <c r="K188" s="21">
        <f t="shared" si="75"/>
        <v>0</v>
      </c>
      <c r="L188" s="21">
        <f t="shared" si="75"/>
        <v>111.07</v>
      </c>
    </row>
    <row r="189" spans="1:12" ht="15" x14ac:dyDescent="0.25">
      <c r="A189" s="28">
        <f>A168</f>
        <v>1</v>
      </c>
      <c r="B189" s="14">
        <f>B168</f>
        <v>5</v>
      </c>
      <c r="C189" s="10" t="s">
        <v>34</v>
      </c>
      <c r="D189" s="12" t="s">
        <v>35</v>
      </c>
      <c r="E189" s="66" t="s">
        <v>81</v>
      </c>
      <c r="F189" s="63" t="s">
        <v>106</v>
      </c>
      <c r="G189" s="63">
        <v>2.56</v>
      </c>
      <c r="H189" s="63">
        <v>0</v>
      </c>
      <c r="I189" s="63">
        <v>6.4</v>
      </c>
      <c r="J189" s="63">
        <v>36.479999999999997</v>
      </c>
      <c r="K189" s="64" t="s">
        <v>105</v>
      </c>
      <c r="L189" s="63">
        <v>28.02</v>
      </c>
    </row>
    <row r="190" spans="1:12" ht="15" x14ac:dyDescent="0.25">
      <c r="A190" s="25"/>
      <c r="B190" s="16"/>
      <c r="C190" s="11"/>
      <c r="D190" s="12" t="s">
        <v>31</v>
      </c>
      <c r="E190" s="67" t="s">
        <v>55</v>
      </c>
      <c r="F190" s="62" t="s">
        <v>59</v>
      </c>
      <c r="G190" s="62">
        <v>0.08</v>
      </c>
      <c r="H190" s="62">
        <v>0.02</v>
      </c>
      <c r="I190" s="62">
        <v>9.84</v>
      </c>
      <c r="J190" s="62">
        <v>37.802231999999989</v>
      </c>
      <c r="K190" s="65" t="str">
        <f>"27/10"</f>
        <v>27/10</v>
      </c>
      <c r="L190" s="62">
        <v>3.72</v>
      </c>
    </row>
    <row r="191" spans="1:12" ht="15" x14ac:dyDescent="0.25">
      <c r="A191" s="25"/>
      <c r="B191" s="16"/>
      <c r="C191" s="11"/>
      <c r="D191" s="6"/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6"/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6"/>
      <c r="B193" s="18"/>
      <c r="C193" s="8"/>
      <c r="D193" s="19" t="s">
        <v>39</v>
      </c>
      <c r="E193" s="9"/>
      <c r="F193" s="21">
        <f>SUM(F189:F192)</f>
        <v>0</v>
      </c>
      <c r="G193" s="21">
        <f t="shared" ref="G193" si="76">SUM(G189:G192)</f>
        <v>2.64</v>
      </c>
      <c r="H193" s="21">
        <f t="shared" ref="H193" si="77">SUM(H189:H192)</f>
        <v>0.02</v>
      </c>
      <c r="I193" s="21">
        <f t="shared" ref="I193" si="78">SUM(I189:I192)</f>
        <v>16.240000000000002</v>
      </c>
      <c r="J193" s="21">
        <f t="shared" ref="J193:L193" si="79">SUM(J189:J192)</f>
        <v>74.282231999999993</v>
      </c>
      <c r="K193" s="21">
        <f t="shared" si="79"/>
        <v>0</v>
      </c>
      <c r="L193" s="21">
        <f t="shared" si="79"/>
        <v>31.74</v>
      </c>
    </row>
    <row r="194" spans="1:12" ht="15" x14ac:dyDescent="0.25">
      <c r="A194" s="28">
        <f>A168</f>
        <v>1</v>
      </c>
      <c r="B194" s="14">
        <f>B168</f>
        <v>5</v>
      </c>
      <c r="C194" s="10" t="s">
        <v>36</v>
      </c>
      <c r="D194" s="7" t="s">
        <v>21</v>
      </c>
      <c r="E194" s="66" t="s">
        <v>107</v>
      </c>
      <c r="F194" s="63" t="s">
        <v>66</v>
      </c>
      <c r="G194" s="63">
        <v>11.93</v>
      </c>
      <c r="H194" s="63">
        <v>10.65</v>
      </c>
      <c r="I194" s="63">
        <v>18.71</v>
      </c>
      <c r="J194" s="63">
        <v>217.21223749999999</v>
      </c>
      <c r="K194" s="64" t="str">
        <f>"7/9"</f>
        <v>7/9</v>
      </c>
      <c r="L194" s="63">
        <v>54.71</v>
      </c>
    </row>
    <row r="195" spans="1:12" ht="15" x14ac:dyDescent="0.25">
      <c r="A195" s="25"/>
      <c r="B195" s="16"/>
      <c r="C195" s="11"/>
      <c r="D195" s="7" t="s">
        <v>31</v>
      </c>
      <c r="E195" s="66" t="s">
        <v>90</v>
      </c>
      <c r="F195" s="63" t="s">
        <v>59</v>
      </c>
      <c r="G195" s="63">
        <v>0.72</v>
      </c>
      <c r="H195" s="63">
        <v>0.03</v>
      </c>
      <c r="I195" s="63">
        <v>23.24</v>
      </c>
      <c r="J195" s="63">
        <v>88.18959000000001</v>
      </c>
      <c r="K195" s="64" t="str">
        <f>"10/10"</f>
        <v>10/10</v>
      </c>
      <c r="L195" s="63">
        <v>17.52</v>
      </c>
    </row>
    <row r="196" spans="1:12" ht="15" x14ac:dyDescent="0.25">
      <c r="A196" s="25"/>
      <c r="B196" s="16"/>
      <c r="C196" s="11"/>
      <c r="D196" s="7" t="s">
        <v>23</v>
      </c>
      <c r="E196" s="67" t="s">
        <v>53</v>
      </c>
      <c r="F196" s="62" t="s">
        <v>67</v>
      </c>
      <c r="G196" s="62">
        <v>3.31</v>
      </c>
      <c r="H196" s="62">
        <v>0.33</v>
      </c>
      <c r="I196" s="62">
        <v>23.45</v>
      </c>
      <c r="J196" s="62">
        <v>111.95049999999999</v>
      </c>
      <c r="K196" s="65" t="str">
        <f>"-"</f>
        <v>-</v>
      </c>
      <c r="L196" s="62">
        <v>2.95</v>
      </c>
    </row>
    <row r="197" spans="1:12" ht="15" x14ac:dyDescent="0.25">
      <c r="A197" s="25"/>
      <c r="B197" s="16"/>
      <c r="C197" s="11"/>
      <c r="D197" s="6"/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6"/>
      <c r="B199" s="18"/>
      <c r="C199" s="8"/>
      <c r="D199" s="19" t="s">
        <v>39</v>
      </c>
      <c r="E199" s="9"/>
      <c r="F199" s="21">
        <f>SUM(F194:F198)</f>
        <v>0</v>
      </c>
      <c r="G199" s="21">
        <f>SUM(G194:G198)</f>
        <v>15.96</v>
      </c>
      <c r="H199" s="21">
        <f>SUM(H194:H198)</f>
        <v>11.01</v>
      </c>
      <c r="I199" s="21">
        <f>SUM(I194:I198)</f>
        <v>65.400000000000006</v>
      </c>
      <c r="J199" s="21">
        <f>SUM(J194:J198)</f>
        <v>417.35232749999994</v>
      </c>
      <c r="K199" s="21">
        <f t="shared" ref="K199:L199" si="80">SUM(K194:K198)</f>
        <v>0</v>
      </c>
      <c r="L199" s="21">
        <f t="shared" si="80"/>
        <v>75.180000000000007</v>
      </c>
    </row>
    <row r="200" spans="1:12" ht="15" x14ac:dyDescent="0.25">
      <c r="A200" s="28">
        <f>A168</f>
        <v>1</v>
      </c>
      <c r="B200" s="14">
        <f>B168</f>
        <v>5</v>
      </c>
      <c r="C200" s="10" t="s">
        <v>37</v>
      </c>
      <c r="D200" s="12" t="s">
        <v>38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5"/>
      <c r="B201" s="16"/>
      <c r="C201" s="11"/>
      <c r="D201" s="12" t="s">
        <v>35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12" t="s">
        <v>31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12" t="s">
        <v>24</v>
      </c>
      <c r="E203" s="67" t="s">
        <v>108</v>
      </c>
      <c r="F203" s="62" t="s">
        <v>66</v>
      </c>
      <c r="G203" s="62">
        <v>0.6</v>
      </c>
      <c r="H203" s="62">
        <v>0.6</v>
      </c>
      <c r="I203" s="62">
        <v>17.399999999999999</v>
      </c>
      <c r="J203" s="62">
        <v>73.02</v>
      </c>
      <c r="K203" s="65" t="str">
        <f>"-"</f>
        <v>-</v>
      </c>
      <c r="L203" s="62">
        <v>31.74</v>
      </c>
    </row>
    <row r="204" spans="1:12" ht="15" x14ac:dyDescent="0.25">
      <c r="A204" s="25"/>
      <c r="B204" s="16"/>
      <c r="C204" s="11"/>
      <c r="D204" s="6"/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6"/>
      <c r="B206" s="18"/>
      <c r="C206" s="8"/>
      <c r="D206" s="20" t="s">
        <v>39</v>
      </c>
      <c r="E206" s="9"/>
      <c r="F206" s="21">
        <f>SUM(F200:F205)</f>
        <v>0</v>
      </c>
      <c r="G206" s="21">
        <f t="shared" ref="G206" si="81">SUM(G200:G205)</f>
        <v>0.6</v>
      </c>
      <c r="H206" s="21">
        <f t="shared" ref="H206" si="82">SUM(H200:H205)</f>
        <v>0.6</v>
      </c>
      <c r="I206" s="21">
        <f t="shared" ref="I206" si="83">SUM(I200:I205)</f>
        <v>17.399999999999999</v>
      </c>
      <c r="J206" s="21">
        <f t="shared" ref="J206:L206" si="84">SUM(J200:J205)</f>
        <v>73.02</v>
      </c>
      <c r="K206" s="21">
        <f t="shared" si="84"/>
        <v>0</v>
      </c>
      <c r="L206" s="21">
        <f t="shared" si="84"/>
        <v>31.74</v>
      </c>
    </row>
    <row r="207" spans="1:12" ht="15.75" customHeight="1" x14ac:dyDescent="0.2">
      <c r="A207" s="31">
        <f>A168</f>
        <v>1</v>
      </c>
      <c r="B207" s="32">
        <f>B168</f>
        <v>5</v>
      </c>
      <c r="C207" s="83" t="s">
        <v>4</v>
      </c>
      <c r="D207" s="84"/>
      <c r="E207" s="33"/>
      <c r="F207" s="34">
        <f>F174+F178+F188+F193+F199+F206</f>
        <v>0</v>
      </c>
      <c r="G207" s="34">
        <f>G174+G178+G188+G193+G199+G206</f>
        <v>72.069999999999993</v>
      </c>
      <c r="H207" s="34">
        <f>H174+H178+H188+H193+H199+H206</f>
        <v>48.04</v>
      </c>
      <c r="I207" s="34">
        <f>I174+I178+I188+I193+I199+I206</f>
        <v>264.23</v>
      </c>
      <c r="J207" s="34">
        <f>J174+J178+J188+J193+J199+J206</f>
        <v>1830.8089837</v>
      </c>
      <c r="K207" s="35"/>
      <c r="L207" s="34">
        <v>317.33</v>
      </c>
    </row>
    <row r="208" spans="1:12" ht="15" x14ac:dyDescent="0.25">
      <c r="A208" s="22">
        <v>1</v>
      </c>
      <c r="B208" s="23">
        <v>6</v>
      </c>
      <c r="C208" s="24" t="s">
        <v>20</v>
      </c>
      <c r="D208" s="5" t="s">
        <v>21</v>
      </c>
      <c r="E208" s="47"/>
      <c r="F208" s="48"/>
      <c r="G208" s="48"/>
      <c r="H208" s="48"/>
      <c r="I208" s="48"/>
      <c r="J208" s="48"/>
      <c r="K208" s="49"/>
      <c r="L208" s="48"/>
    </row>
    <row r="209" spans="1:12" ht="15" x14ac:dyDescent="0.25">
      <c r="A209" s="25"/>
      <c r="B209" s="16"/>
      <c r="C209" s="11"/>
      <c r="D209" s="7" t="s">
        <v>22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7" t="s">
        <v>23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7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19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>SUM(L208:L213)</f>
        <v>0</v>
      </c>
    </row>
    <row r="215" spans="1:12" ht="15" x14ac:dyDescent="0.25">
      <c r="A215" s="28">
        <f>A208</f>
        <v>1</v>
      </c>
      <c r="B215" s="14">
        <f>B208</f>
        <v>6</v>
      </c>
      <c r="C215" s="10" t="s">
        <v>25</v>
      </c>
      <c r="D215" s="12" t="s">
        <v>24</v>
      </c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5"/>
      <c r="B216" s="16"/>
      <c r="C216" s="11"/>
      <c r="D216" s="6"/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6"/>
      <c r="B218" s="18"/>
      <c r="C218" s="8"/>
      <c r="D218" s="19" t="s">
        <v>39</v>
      </c>
      <c r="E218" s="9"/>
      <c r="F218" s="21">
        <f>SUM(F215:F217)</f>
        <v>0</v>
      </c>
      <c r="G218" s="21">
        <f t="shared" ref="G218" si="85">SUM(G215:G217)</f>
        <v>0</v>
      </c>
      <c r="H218" s="21">
        <f t="shared" ref="H218" si="86">SUM(H215:H217)</f>
        <v>0</v>
      </c>
      <c r="I218" s="21">
        <f t="shared" ref="I218" si="87">SUM(I215:I217)</f>
        <v>0</v>
      </c>
      <c r="J218" s="21">
        <f t="shared" ref="J218" si="88">SUM(J215:J217)</f>
        <v>0</v>
      </c>
      <c r="K218" s="27"/>
      <c r="L218" s="21">
        <f t="shared" ref="L218" ca="1" si="89">SUM(L215:L223)</f>
        <v>0</v>
      </c>
    </row>
    <row r="219" spans="1:12" ht="15" x14ac:dyDescent="0.25">
      <c r="A219" s="28">
        <f>A208</f>
        <v>1</v>
      </c>
      <c r="B219" s="14">
        <f>B208</f>
        <v>6</v>
      </c>
      <c r="C219" s="10" t="s">
        <v>26</v>
      </c>
      <c r="D219" s="7" t="s">
        <v>27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28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7" t="s">
        <v>29</v>
      </c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7" t="s">
        <v>30</v>
      </c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5"/>
      <c r="B223" s="16"/>
      <c r="C223" s="11"/>
      <c r="D223" s="7" t="s">
        <v>31</v>
      </c>
      <c r="E223" s="50"/>
      <c r="F223" s="51"/>
      <c r="G223" s="51"/>
      <c r="H223" s="51"/>
      <c r="I223" s="51"/>
      <c r="J223" s="51"/>
      <c r="K223" s="52"/>
      <c r="L223" s="51"/>
    </row>
    <row r="224" spans="1:12" ht="15" x14ac:dyDescent="0.25">
      <c r="A224" s="25"/>
      <c r="B224" s="16"/>
      <c r="C224" s="11"/>
      <c r="D224" s="7" t="s">
        <v>32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7" t="s">
        <v>33</v>
      </c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5"/>
      <c r="B227" s="16"/>
      <c r="C227" s="11"/>
      <c r="D227" s="6"/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6"/>
      <c r="B228" s="18"/>
      <c r="C228" s="8"/>
      <c r="D228" s="19" t="s">
        <v>39</v>
      </c>
      <c r="E228" s="9"/>
      <c r="F228" s="21">
        <f>SUM(F219:F227)</f>
        <v>0</v>
      </c>
      <c r="G228" s="21">
        <f t="shared" ref="G228" si="90">SUM(G219:G227)</f>
        <v>0</v>
      </c>
      <c r="H228" s="21">
        <f t="shared" ref="H228" si="91">SUM(H219:H227)</f>
        <v>0</v>
      </c>
      <c r="I228" s="21">
        <f t="shared" ref="I228" si="92">SUM(I219:I227)</f>
        <v>0</v>
      </c>
      <c r="J228" s="21">
        <f t="shared" ref="J228" si="93">SUM(J219:J227)</f>
        <v>0</v>
      </c>
      <c r="K228" s="27"/>
      <c r="L228" s="21">
        <f t="shared" ref="L228" ca="1" si="94">SUM(L225:L233)</f>
        <v>0</v>
      </c>
    </row>
    <row r="229" spans="1:12" ht="15" x14ac:dyDescent="0.25">
      <c r="A229" s="28">
        <f>A208</f>
        <v>1</v>
      </c>
      <c r="B229" s="14">
        <f>B208</f>
        <v>6</v>
      </c>
      <c r="C229" s="10" t="s">
        <v>34</v>
      </c>
      <c r="D229" s="12" t="s">
        <v>35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12" t="s">
        <v>31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6"/>
      <c r="B233" s="18"/>
      <c r="C233" s="8"/>
      <c r="D233" s="19" t="s">
        <v>39</v>
      </c>
      <c r="E233" s="9"/>
      <c r="F233" s="21">
        <f>SUM(F229:F232)</f>
        <v>0</v>
      </c>
      <c r="G233" s="21">
        <f t="shared" ref="G233" si="95">SUM(G229:G232)</f>
        <v>0</v>
      </c>
      <c r="H233" s="21">
        <f t="shared" ref="H233" si="96">SUM(H229:H232)</f>
        <v>0</v>
      </c>
      <c r="I233" s="21">
        <f t="shared" ref="I233" si="97">SUM(I229:I232)</f>
        <v>0</v>
      </c>
      <c r="J233" s="21">
        <f t="shared" ref="J233" si="98">SUM(J229:J232)</f>
        <v>0</v>
      </c>
      <c r="K233" s="27"/>
      <c r="L233" s="21">
        <f t="shared" ref="L233" ca="1" si="99">SUM(L226:L232)</f>
        <v>0</v>
      </c>
    </row>
    <row r="234" spans="1:12" ht="15" x14ac:dyDescent="0.25">
      <c r="A234" s="28">
        <f>A208</f>
        <v>1</v>
      </c>
      <c r="B234" s="14">
        <f>B208</f>
        <v>6</v>
      </c>
      <c r="C234" s="10" t="s">
        <v>36</v>
      </c>
      <c r="D234" s="7" t="s">
        <v>21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7" t="s">
        <v>30</v>
      </c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7" t="s">
        <v>31</v>
      </c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7" t="s">
        <v>23</v>
      </c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5"/>
      <c r="B238" s="16"/>
      <c r="C238" s="11"/>
      <c r="D238" s="6"/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6"/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6"/>
      <c r="B240" s="18"/>
      <c r="C240" s="8"/>
      <c r="D240" s="19" t="s">
        <v>39</v>
      </c>
      <c r="E240" s="9"/>
      <c r="F240" s="21">
        <f>SUM(F234:F239)</f>
        <v>0</v>
      </c>
      <c r="G240" s="21">
        <f t="shared" ref="G240" si="100">SUM(G234:G239)</f>
        <v>0</v>
      </c>
      <c r="H240" s="21">
        <f t="shared" ref="H240" si="101">SUM(H234:H239)</f>
        <v>0</v>
      </c>
      <c r="I240" s="21">
        <f t="shared" ref="I240" si="102">SUM(I234:I239)</f>
        <v>0</v>
      </c>
      <c r="J240" s="21">
        <f t="shared" ref="J240" si="103">SUM(J234:J239)</f>
        <v>0</v>
      </c>
      <c r="K240" s="27"/>
      <c r="L240" s="21">
        <f t="shared" ref="L240" ca="1" si="104">SUM(L234:L242)</f>
        <v>0</v>
      </c>
    </row>
    <row r="241" spans="1:12" ht="15" x14ac:dyDescent="0.25">
      <c r="A241" s="28">
        <f>A208</f>
        <v>1</v>
      </c>
      <c r="B241" s="14">
        <f>B208</f>
        <v>6</v>
      </c>
      <c r="C241" s="10" t="s">
        <v>37</v>
      </c>
      <c r="D241" s="12" t="s">
        <v>38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12" t="s">
        <v>35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12" t="s">
        <v>31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12" t="s">
        <v>24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6"/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6"/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6"/>
      <c r="B247" s="18"/>
      <c r="C247" s="8"/>
      <c r="D247" s="20" t="s">
        <v>39</v>
      </c>
      <c r="E247" s="9"/>
      <c r="F247" s="21">
        <f>SUM(F241:F246)</f>
        <v>0</v>
      </c>
      <c r="G247" s="21">
        <f t="shared" ref="G247" si="105">SUM(G241:G246)</f>
        <v>0</v>
      </c>
      <c r="H247" s="21">
        <f t="shared" ref="H247" si="106">SUM(H241:H246)</f>
        <v>0</v>
      </c>
      <c r="I247" s="21">
        <f t="shared" ref="I247" si="107">SUM(I241:I246)</f>
        <v>0</v>
      </c>
      <c r="J247" s="21">
        <f t="shared" ref="J247" si="108">SUM(J241:J246)</f>
        <v>0</v>
      </c>
      <c r="K247" s="27"/>
      <c r="L247" s="21">
        <f t="shared" ref="L247" ca="1" si="109">SUM(L241:L249)</f>
        <v>0</v>
      </c>
    </row>
    <row r="248" spans="1:12" ht="15.75" customHeight="1" x14ac:dyDescent="0.2">
      <c r="A248" s="31">
        <f>A208</f>
        <v>1</v>
      </c>
      <c r="B248" s="32">
        <f>B208</f>
        <v>6</v>
      </c>
      <c r="C248" s="83" t="s">
        <v>4</v>
      </c>
      <c r="D248" s="84"/>
      <c r="E248" s="33"/>
      <c r="F248" s="34">
        <f>F214+F218+F228+F233+F240+F247</f>
        <v>0</v>
      </c>
      <c r="G248" s="34">
        <f t="shared" ref="G248" si="110">G214+G218+G228+G233+G240+G247</f>
        <v>0</v>
      </c>
      <c r="H248" s="34">
        <f t="shared" ref="H248" si="111">H214+H218+H228+H233+H240+H247</f>
        <v>0</v>
      </c>
      <c r="I248" s="34">
        <f t="shared" ref="I248" si="112">I214+I218+I228+I233+I240+I247</f>
        <v>0</v>
      </c>
      <c r="J248" s="34">
        <f t="shared" ref="J248" si="113">J214+J218+J228+J233+J240+J247</f>
        <v>0</v>
      </c>
      <c r="K248" s="35"/>
      <c r="L248" s="34">
        <f t="shared" ref="L248" ca="1" si="114">L214+L218+L228+L233+L240+L247</f>
        <v>0</v>
      </c>
    </row>
    <row r="249" spans="1:12" ht="15" x14ac:dyDescent="0.25">
      <c r="A249" s="22">
        <v>1</v>
      </c>
      <c r="B249" s="23">
        <v>7</v>
      </c>
      <c r="C249" s="24" t="s">
        <v>20</v>
      </c>
      <c r="D249" s="5" t="s">
        <v>21</v>
      </c>
      <c r="E249" s="47"/>
      <c r="F249" s="48"/>
      <c r="G249" s="48"/>
      <c r="H249" s="48"/>
      <c r="I249" s="48"/>
      <c r="J249" s="48"/>
      <c r="K249" s="49"/>
      <c r="L249" s="48"/>
    </row>
    <row r="250" spans="1:12" ht="15" x14ac:dyDescent="0.25">
      <c r="A250" s="25"/>
      <c r="B250" s="16"/>
      <c r="C250" s="11"/>
      <c r="D250" s="7" t="s">
        <v>22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7" t="s">
        <v>23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7" t="s">
        <v>24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6"/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6"/>
      <c r="B255" s="18"/>
      <c r="C255" s="8"/>
      <c r="D255" s="19" t="s">
        <v>39</v>
      </c>
      <c r="E255" s="9"/>
      <c r="F255" s="21">
        <f>SUM(F249:F254)</f>
        <v>0</v>
      </c>
      <c r="G255" s="21">
        <f>SUM(G249:G254)</f>
        <v>0</v>
      </c>
      <c r="H255" s="21">
        <f>SUM(H249:H254)</f>
        <v>0</v>
      </c>
      <c r="I255" s="21">
        <f>SUM(I249:I254)</f>
        <v>0</v>
      </c>
      <c r="J255" s="21">
        <f>SUM(J249:J254)</f>
        <v>0</v>
      </c>
      <c r="K255" s="27"/>
      <c r="L255" s="21">
        <f>SUM(L249:L254)</f>
        <v>0</v>
      </c>
    </row>
    <row r="256" spans="1:12" ht="15" x14ac:dyDescent="0.25">
      <c r="A256" s="28">
        <f>A249</f>
        <v>1</v>
      </c>
      <c r="B256" s="14">
        <f>B249</f>
        <v>7</v>
      </c>
      <c r="C256" s="10" t="s">
        <v>25</v>
      </c>
      <c r="D256" s="12" t="s">
        <v>24</v>
      </c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5"/>
      <c r="B257" s="16"/>
      <c r="C257" s="11"/>
      <c r="D257" s="6"/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6"/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6"/>
      <c r="B259" s="18"/>
      <c r="C259" s="8"/>
      <c r="D259" s="19" t="s">
        <v>39</v>
      </c>
      <c r="E259" s="9"/>
      <c r="F259" s="21">
        <f>SUM(F256:F258)</f>
        <v>0</v>
      </c>
      <c r="G259" s="21">
        <f t="shared" ref="G259" si="115">SUM(G256:G258)</f>
        <v>0</v>
      </c>
      <c r="H259" s="21">
        <f t="shared" ref="H259" si="116">SUM(H256:H258)</f>
        <v>0</v>
      </c>
      <c r="I259" s="21">
        <f t="shared" ref="I259" si="117">SUM(I256:I258)</f>
        <v>0</v>
      </c>
      <c r="J259" s="21">
        <f t="shared" ref="J259" si="118">SUM(J256:J258)</f>
        <v>0</v>
      </c>
      <c r="K259" s="27"/>
      <c r="L259" s="21">
        <f t="shared" ref="L259" ca="1" si="119">SUM(L256:L264)</f>
        <v>0</v>
      </c>
    </row>
    <row r="260" spans="1:12" ht="15" x14ac:dyDescent="0.25">
      <c r="A260" s="28">
        <f>A249</f>
        <v>1</v>
      </c>
      <c r="B260" s="14">
        <f>B249</f>
        <v>7</v>
      </c>
      <c r="C260" s="10" t="s">
        <v>26</v>
      </c>
      <c r="D260" s="7" t="s">
        <v>27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28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29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7" t="s">
        <v>30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7" t="s">
        <v>31</v>
      </c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5"/>
      <c r="B265" s="16"/>
      <c r="C265" s="11"/>
      <c r="D265" s="7" t="s">
        <v>32</v>
      </c>
      <c r="E265" s="50"/>
      <c r="F265" s="51"/>
      <c r="G265" s="51"/>
      <c r="H265" s="51"/>
      <c r="I265" s="51"/>
      <c r="J265" s="51"/>
      <c r="K265" s="52"/>
      <c r="L265" s="51"/>
    </row>
    <row r="266" spans="1:12" ht="15" x14ac:dyDescent="0.25">
      <c r="A266" s="25"/>
      <c r="B266" s="16"/>
      <c r="C266" s="11"/>
      <c r="D266" s="7" t="s">
        <v>33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SUM(F260:F268)</f>
        <v>0</v>
      </c>
      <c r="G269" s="21">
        <f t="shared" ref="G269" si="120">SUM(G260:G268)</f>
        <v>0</v>
      </c>
      <c r="H269" s="21">
        <f t="shared" ref="H269" si="121">SUM(H260:H268)</f>
        <v>0</v>
      </c>
      <c r="I269" s="21">
        <f t="shared" ref="I269" si="122">SUM(I260:I268)</f>
        <v>0</v>
      </c>
      <c r="J269" s="21">
        <f t="shared" ref="J269" si="123">SUM(J260:J268)</f>
        <v>0</v>
      </c>
      <c r="K269" s="27"/>
      <c r="L269" s="21">
        <f t="shared" ref="L269" ca="1" si="124">SUM(L266:L274)</f>
        <v>0</v>
      </c>
    </row>
    <row r="270" spans="1:12" ht="15" x14ac:dyDescent="0.25">
      <c r="A270" s="28">
        <f>A249</f>
        <v>1</v>
      </c>
      <c r="B270" s="14">
        <f>B249</f>
        <v>7</v>
      </c>
      <c r="C270" s="10" t="s">
        <v>34</v>
      </c>
      <c r="D270" s="12" t="s">
        <v>35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12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6"/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6"/>
      <c r="B274" s="18"/>
      <c r="C274" s="8"/>
      <c r="D274" s="19" t="s">
        <v>39</v>
      </c>
      <c r="E274" s="9"/>
      <c r="F274" s="21">
        <f>SUM(F270:F273)</f>
        <v>0</v>
      </c>
      <c r="G274" s="21">
        <f t="shared" ref="G274" si="125">SUM(G270:G273)</f>
        <v>0</v>
      </c>
      <c r="H274" s="21">
        <f t="shared" ref="H274" si="126">SUM(H270:H273)</f>
        <v>0</v>
      </c>
      <c r="I274" s="21">
        <f t="shared" ref="I274" si="127">SUM(I270:I273)</f>
        <v>0</v>
      </c>
      <c r="J274" s="21">
        <f t="shared" ref="J274" si="128">SUM(J270:J273)</f>
        <v>0</v>
      </c>
      <c r="K274" s="27"/>
      <c r="L274" s="21">
        <f t="shared" ref="L274" ca="1" si="129">SUM(L267:L273)</f>
        <v>0</v>
      </c>
    </row>
    <row r="275" spans="1:12" ht="15" x14ac:dyDescent="0.25">
      <c r="A275" s="28">
        <f>A249</f>
        <v>1</v>
      </c>
      <c r="B275" s="14">
        <f>B249</f>
        <v>7</v>
      </c>
      <c r="C275" s="10" t="s">
        <v>36</v>
      </c>
      <c r="D275" s="7" t="s">
        <v>21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30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7" t="s">
        <v>31</v>
      </c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7" t="s">
        <v>23</v>
      </c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5"/>
      <c r="B280" s="16"/>
      <c r="C280" s="11"/>
      <c r="D280" s="6"/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6"/>
      <c r="B281" s="18"/>
      <c r="C281" s="8"/>
      <c r="D281" s="19" t="s">
        <v>39</v>
      </c>
      <c r="E281" s="9"/>
      <c r="F281" s="21">
        <f>SUM(F275:F280)</f>
        <v>0</v>
      </c>
      <c r="G281" s="21">
        <f t="shared" ref="G281" si="130">SUM(G275:G280)</f>
        <v>0</v>
      </c>
      <c r="H281" s="21">
        <f t="shared" ref="H281" si="131">SUM(H275:H280)</f>
        <v>0</v>
      </c>
      <c r="I281" s="21">
        <f t="shared" ref="I281" si="132">SUM(I275:I280)</f>
        <v>0</v>
      </c>
      <c r="J281" s="21">
        <f t="shared" ref="J281" si="133">SUM(J275:J280)</f>
        <v>0</v>
      </c>
      <c r="K281" s="27"/>
      <c r="L281" s="21">
        <f t="shared" ref="L281" ca="1" si="134">SUM(L275:L283)</f>
        <v>0</v>
      </c>
    </row>
    <row r="282" spans="1:12" ht="15" x14ac:dyDescent="0.25">
      <c r="A282" s="28">
        <f>A249</f>
        <v>1</v>
      </c>
      <c r="B282" s="14">
        <f>B249</f>
        <v>7</v>
      </c>
      <c r="C282" s="10" t="s">
        <v>37</v>
      </c>
      <c r="D282" s="12" t="s">
        <v>38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12" t="s">
        <v>35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5"/>
      <c r="B284" s="16"/>
      <c r="C284" s="11"/>
      <c r="D284" s="12" t="s">
        <v>31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5"/>
      <c r="B285" s="16"/>
      <c r="C285" s="11"/>
      <c r="D285" s="12" t="s">
        <v>24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6"/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6"/>
      <c r="B288" s="18"/>
      <c r="C288" s="8"/>
      <c r="D288" s="20" t="s">
        <v>39</v>
      </c>
      <c r="E288" s="9"/>
      <c r="F288" s="21">
        <f>SUM(F282:F287)</f>
        <v>0</v>
      </c>
      <c r="G288" s="21">
        <f t="shared" ref="G288" si="135">SUM(G282:G287)</f>
        <v>0</v>
      </c>
      <c r="H288" s="21">
        <f t="shared" ref="H288" si="136">SUM(H282:H287)</f>
        <v>0</v>
      </c>
      <c r="I288" s="21">
        <f t="shared" ref="I288" si="137">SUM(I282:I287)</f>
        <v>0</v>
      </c>
      <c r="J288" s="21">
        <f t="shared" ref="J288" si="138">SUM(J282:J287)</f>
        <v>0</v>
      </c>
      <c r="K288" s="27"/>
      <c r="L288" s="21">
        <f t="shared" ref="L288" ca="1" si="139">SUM(L282:L290)</f>
        <v>0</v>
      </c>
    </row>
    <row r="289" spans="1:12" ht="15.75" customHeight="1" thickBot="1" x14ac:dyDescent="0.25">
      <c r="A289" s="31">
        <f>A249</f>
        <v>1</v>
      </c>
      <c r="B289" s="32">
        <f>B249</f>
        <v>7</v>
      </c>
      <c r="C289" s="83" t="s">
        <v>4</v>
      </c>
      <c r="D289" s="84"/>
      <c r="E289" s="33"/>
      <c r="F289" s="34">
        <f>F255+F259+F269+F274+F281+F288</f>
        <v>0</v>
      </c>
      <c r="G289" s="34">
        <f t="shared" ref="G289" si="140">G255+G259+G269+G274+G281+G288</f>
        <v>0</v>
      </c>
      <c r="H289" s="34">
        <f t="shared" ref="H289" si="141">H255+H259+H269+H274+H281+H288</f>
        <v>0</v>
      </c>
      <c r="I289" s="34">
        <f t="shared" ref="I289" si="142">I255+I259+I269+I274+I281+I288</f>
        <v>0</v>
      </c>
      <c r="J289" s="34">
        <f t="shared" ref="J289" si="143">J255+J259+J269+J274+J281+J288</f>
        <v>0</v>
      </c>
      <c r="K289" s="35"/>
      <c r="L289" s="34">
        <f t="shared" ref="L289" ca="1" si="144">L255+L259+L269+L274+L281+L288</f>
        <v>0</v>
      </c>
    </row>
    <row r="290" spans="1:12" ht="15" x14ac:dyDescent="0.25">
      <c r="A290" s="22">
        <v>2</v>
      </c>
      <c r="B290" s="23">
        <v>1</v>
      </c>
      <c r="C290" s="24" t="s">
        <v>20</v>
      </c>
      <c r="D290" s="5" t="s">
        <v>21</v>
      </c>
      <c r="E290" s="66" t="s">
        <v>109</v>
      </c>
      <c r="F290" s="63" t="s">
        <v>85</v>
      </c>
      <c r="G290" s="62">
        <v>3.1</v>
      </c>
      <c r="H290" s="62">
        <v>8.27</v>
      </c>
      <c r="I290" s="62">
        <v>26.5</v>
      </c>
      <c r="J290" s="62">
        <v>251.9161545</v>
      </c>
      <c r="K290" s="64" t="str">
        <f>"4/4"</f>
        <v>4/4</v>
      </c>
      <c r="L290" s="63">
        <v>20.48</v>
      </c>
    </row>
    <row r="291" spans="1:12" ht="15" x14ac:dyDescent="0.25">
      <c r="A291" s="25"/>
      <c r="B291" s="16"/>
      <c r="C291" s="11"/>
      <c r="D291" s="7" t="s">
        <v>22</v>
      </c>
      <c r="E291" s="66" t="s">
        <v>46</v>
      </c>
      <c r="F291" s="63" t="s">
        <v>59</v>
      </c>
      <c r="G291" s="63">
        <v>3.14</v>
      </c>
      <c r="H291" s="63">
        <v>3.21</v>
      </c>
      <c r="I291" s="63">
        <v>14.39</v>
      </c>
      <c r="J291" s="63">
        <v>96.371359999999981</v>
      </c>
      <c r="K291" s="64" t="str">
        <f>"32/10"</f>
        <v>32/10</v>
      </c>
      <c r="L291" s="63">
        <v>17.41</v>
      </c>
    </row>
    <row r="292" spans="1:12" ht="15" x14ac:dyDescent="0.25">
      <c r="A292" s="25"/>
      <c r="B292" s="16"/>
      <c r="C292" s="11"/>
      <c r="D292" s="7" t="s">
        <v>23</v>
      </c>
      <c r="E292" s="67" t="s">
        <v>47</v>
      </c>
      <c r="F292" s="68" t="s">
        <v>110</v>
      </c>
      <c r="G292" s="62">
        <v>4.2</v>
      </c>
      <c r="H292" s="62">
        <v>8.34</v>
      </c>
      <c r="I292" s="62">
        <v>25.55</v>
      </c>
      <c r="J292" s="62">
        <v>196.17433333333335</v>
      </c>
      <c r="K292" s="65" t="str">
        <f>"1/13"</f>
        <v>1/13</v>
      </c>
      <c r="L292" s="62">
        <v>25.58</v>
      </c>
    </row>
    <row r="293" spans="1:12" ht="15" x14ac:dyDescent="0.25">
      <c r="A293" s="25"/>
      <c r="B293" s="16"/>
      <c r="C293" s="11"/>
      <c r="D293" s="7" t="s">
        <v>24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6"/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6"/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6"/>
      <c r="B296" s="18"/>
      <c r="C296" s="8"/>
      <c r="D296" s="19" t="s">
        <v>39</v>
      </c>
      <c r="E296" s="9"/>
      <c r="F296" s="21">
        <f>SUM(F290:F295)</f>
        <v>0</v>
      </c>
      <c r="G296" s="21">
        <f>SUM(G290:G295)</f>
        <v>10.440000000000001</v>
      </c>
      <c r="H296" s="21">
        <f>SUM(H290:H295)</f>
        <v>19.82</v>
      </c>
      <c r="I296" s="21">
        <f>SUM(I290:I295)</f>
        <v>66.44</v>
      </c>
      <c r="J296" s="21">
        <f>SUM(J290:J295)</f>
        <v>544.46184783333331</v>
      </c>
      <c r="K296" s="27"/>
      <c r="L296" s="21">
        <f>SUM(L290:L295)</f>
        <v>63.47</v>
      </c>
    </row>
    <row r="297" spans="1:12" ht="15" x14ac:dyDescent="0.25">
      <c r="A297" s="28">
        <f>A290</f>
        <v>2</v>
      </c>
      <c r="B297" s="14">
        <f>B290</f>
        <v>1</v>
      </c>
      <c r="C297" s="10" t="s">
        <v>25</v>
      </c>
      <c r="D297" s="12" t="s">
        <v>24</v>
      </c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6"/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5"/>
      <c r="B299" s="16"/>
      <c r="C299" s="11"/>
      <c r="D299" s="6"/>
      <c r="E299" s="50"/>
      <c r="F299" s="51"/>
      <c r="G299" s="51"/>
      <c r="H299" s="51"/>
      <c r="I299" s="51"/>
      <c r="J299" s="51"/>
      <c r="K299" s="52"/>
      <c r="L299" s="51"/>
    </row>
    <row r="300" spans="1:12" ht="15" x14ac:dyDescent="0.25">
      <c r="A300" s="26"/>
      <c r="B300" s="18"/>
      <c r="C300" s="8"/>
      <c r="D300" s="19" t="s">
        <v>39</v>
      </c>
      <c r="E300" s="9"/>
      <c r="F300" s="21">
        <f>SUM(F297:F299)</f>
        <v>0</v>
      </c>
      <c r="G300" s="21">
        <f t="shared" ref="G300" si="145">SUM(G297:G299)</f>
        <v>0</v>
      </c>
      <c r="H300" s="21">
        <f t="shared" ref="H300" si="146">SUM(H297:H299)</f>
        <v>0</v>
      </c>
      <c r="I300" s="21">
        <f t="shared" ref="I300" si="147">SUM(I297:I299)</f>
        <v>0</v>
      </c>
      <c r="J300" s="21">
        <f t="shared" ref="J300" si="148">SUM(J297:J299)</f>
        <v>0</v>
      </c>
      <c r="K300" s="27"/>
      <c r="L300" s="21">
        <f t="shared" ref="L300" ca="1" si="149">SUM(L297:L305)</f>
        <v>0</v>
      </c>
    </row>
    <row r="301" spans="1:12" ht="15" x14ac:dyDescent="0.25">
      <c r="A301" s="28">
        <f>A290</f>
        <v>2</v>
      </c>
      <c r="B301" s="14">
        <f>B290</f>
        <v>1</v>
      </c>
      <c r="C301" s="10" t="s">
        <v>26</v>
      </c>
      <c r="D301" s="7" t="s">
        <v>27</v>
      </c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28</v>
      </c>
      <c r="E302" s="66" t="s">
        <v>111</v>
      </c>
      <c r="F302" s="63" t="s">
        <v>64</v>
      </c>
      <c r="G302" s="62">
        <v>4.05</v>
      </c>
      <c r="H302" s="62">
        <v>6.1999999999999993</v>
      </c>
      <c r="I302" s="62">
        <v>12.559999999999999</v>
      </c>
      <c r="J302" s="62">
        <v>120.458856</v>
      </c>
      <c r="K302" s="64" t="str">
        <f>"10/2"</f>
        <v>10/2</v>
      </c>
      <c r="L302" s="63">
        <v>34.9</v>
      </c>
    </row>
    <row r="303" spans="1:12" ht="15" x14ac:dyDescent="0.25">
      <c r="A303" s="25"/>
      <c r="B303" s="16"/>
      <c r="C303" s="11"/>
      <c r="D303" s="7" t="s">
        <v>29</v>
      </c>
      <c r="E303" s="66" t="s">
        <v>112</v>
      </c>
      <c r="F303" s="63" t="s">
        <v>98</v>
      </c>
      <c r="G303" s="63">
        <v>8.9</v>
      </c>
      <c r="H303" s="63">
        <v>12.95</v>
      </c>
      <c r="I303" s="63">
        <v>12</v>
      </c>
      <c r="J303" s="63">
        <v>233.51306179166701</v>
      </c>
      <c r="K303" s="64" t="str">
        <f>"9/8"</f>
        <v>9/8</v>
      </c>
      <c r="L303" s="63">
        <v>50.1</v>
      </c>
    </row>
    <row r="304" spans="1:12" ht="15" x14ac:dyDescent="0.25">
      <c r="A304" s="25"/>
      <c r="B304" s="16"/>
      <c r="C304" s="11"/>
      <c r="D304" s="7" t="s">
        <v>30</v>
      </c>
      <c r="E304" s="66" t="s">
        <v>62</v>
      </c>
      <c r="F304" s="63" t="s">
        <v>66</v>
      </c>
      <c r="G304" s="63">
        <v>5.3</v>
      </c>
      <c r="H304" s="63">
        <v>2.98</v>
      </c>
      <c r="I304" s="63">
        <v>34.11</v>
      </c>
      <c r="J304" s="63">
        <v>183.94017449999998</v>
      </c>
      <c r="K304" s="64" t="str">
        <f>"46/3"</f>
        <v>46/3</v>
      </c>
      <c r="L304" s="63">
        <v>11.07</v>
      </c>
    </row>
    <row r="305" spans="1:12" ht="15" x14ac:dyDescent="0.25">
      <c r="A305" s="25"/>
      <c r="B305" s="16"/>
      <c r="C305" s="11"/>
      <c r="D305" s="7" t="s">
        <v>31</v>
      </c>
      <c r="E305" s="66" t="s">
        <v>79</v>
      </c>
      <c r="F305" s="63" t="s">
        <v>59</v>
      </c>
      <c r="G305" s="63">
        <v>1.02</v>
      </c>
      <c r="H305" s="63">
        <v>0.06</v>
      </c>
      <c r="I305" s="63">
        <v>23.18</v>
      </c>
      <c r="J305" s="63">
        <v>87.598919999999993</v>
      </c>
      <c r="K305" s="64" t="str">
        <f>"6/10"</f>
        <v>6/10</v>
      </c>
      <c r="L305" s="63">
        <v>12.64</v>
      </c>
    </row>
    <row r="306" spans="1:12" ht="15" x14ac:dyDescent="0.25">
      <c r="A306" s="25"/>
      <c r="B306" s="16"/>
      <c r="C306" s="11"/>
      <c r="D306" s="7" t="s">
        <v>32</v>
      </c>
      <c r="E306" s="67" t="s">
        <v>53</v>
      </c>
      <c r="F306" s="62" t="s">
        <v>91</v>
      </c>
      <c r="G306" s="62">
        <v>2.64</v>
      </c>
      <c r="H306" s="62">
        <v>0.26</v>
      </c>
      <c r="I306" s="62">
        <v>18.760000000000002</v>
      </c>
      <c r="J306" s="62">
        <v>89.560399999999987</v>
      </c>
      <c r="K306" s="65" t="str">
        <f>"-"</f>
        <v>-</v>
      </c>
      <c r="L306" s="62">
        <v>2.36</v>
      </c>
    </row>
    <row r="307" spans="1:12" ht="15" x14ac:dyDescent="0.25">
      <c r="A307" s="25"/>
      <c r="B307" s="16"/>
      <c r="C307" s="11"/>
      <c r="D307" s="7" t="s">
        <v>33</v>
      </c>
      <c r="E307" s="50"/>
      <c r="F307" s="51"/>
      <c r="G307" s="51"/>
      <c r="H307" s="51"/>
      <c r="I307" s="51"/>
      <c r="J307" s="51"/>
      <c r="K307" s="52"/>
      <c r="L307" s="51"/>
    </row>
    <row r="308" spans="1:12" ht="15" x14ac:dyDescent="0.25">
      <c r="A308" s="25"/>
      <c r="B308" s="16"/>
      <c r="C308" s="11"/>
      <c r="D308" s="6"/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6"/>
      <c r="B310" s="18"/>
      <c r="C310" s="8"/>
      <c r="D310" s="19" t="s">
        <v>39</v>
      </c>
      <c r="E310" s="9"/>
      <c r="F310" s="21">
        <f>SUM(F301:F309)</f>
        <v>0</v>
      </c>
      <c r="G310" s="21">
        <f t="shared" ref="G310" si="150">SUM(G301:G309)</f>
        <v>21.91</v>
      </c>
      <c r="H310" s="21">
        <f t="shared" ref="H310" si="151">SUM(H301:H309)</f>
        <v>22.45</v>
      </c>
      <c r="I310" s="21">
        <f t="shared" ref="I310" si="152">SUM(I301:I309)</f>
        <v>100.61</v>
      </c>
      <c r="J310" s="21">
        <f t="shared" ref="J310:L310" si="153">SUM(J301:J309)</f>
        <v>715.071412291667</v>
      </c>
      <c r="K310" s="21">
        <f t="shared" si="153"/>
        <v>0</v>
      </c>
      <c r="L310" s="21">
        <f t="shared" si="153"/>
        <v>111.07</v>
      </c>
    </row>
    <row r="311" spans="1:12" ht="15" x14ac:dyDescent="0.25">
      <c r="A311" s="28">
        <f>A290</f>
        <v>2</v>
      </c>
      <c r="B311" s="14">
        <f>B290</f>
        <v>1</v>
      </c>
      <c r="C311" s="10" t="s">
        <v>34</v>
      </c>
      <c r="D311" s="12" t="s">
        <v>35</v>
      </c>
      <c r="E311" s="66" t="s">
        <v>113</v>
      </c>
      <c r="F311" s="63" t="s">
        <v>106</v>
      </c>
      <c r="G311" s="63">
        <v>5.97</v>
      </c>
      <c r="H311" s="63">
        <v>5.93</v>
      </c>
      <c r="I311" s="63">
        <v>30.4</v>
      </c>
      <c r="J311" s="63">
        <v>198.00540096</v>
      </c>
      <c r="K311" s="64" t="str">
        <f>"27/12"</f>
        <v>27/12</v>
      </c>
      <c r="L311" s="63">
        <v>22.44</v>
      </c>
    </row>
    <row r="312" spans="1:12" ht="15" x14ac:dyDescent="0.25">
      <c r="A312" s="25"/>
      <c r="B312" s="16"/>
      <c r="C312" s="11"/>
      <c r="D312" s="12" t="s">
        <v>31</v>
      </c>
      <c r="E312" s="67" t="s">
        <v>80</v>
      </c>
      <c r="F312" s="62" t="s">
        <v>59</v>
      </c>
      <c r="G312" s="62">
        <v>2.92</v>
      </c>
      <c r="H312" s="62">
        <v>3.16</v>
      </c>
      <c r="I312" s="62">
        <v>14.44</v>
      </c>
      <c r="J312" s="62">
        <v>95.197032000000007</v>
      </c>
      <c r="K312" s="65" t="str">
        <f>"30/10"</f>
        <v>30/10</v>
      </c>
      <c r="L312" s="62">
        <v>9.3000000000000007</v>
      </c>
    </row>
    <row r="313" spans="1:12" ht="15" x14ac:dyDescent="0.25">
      <c r="A313" s="25"/>
      <c r="B313" s="16"/>
      <c r="C313" s="11"/>
      <c r="D313" s="6"/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6"/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6"/>
      <c r="B315" s="18"/>
      <c r="C315" s="8"/>
      <c r="D315" s="19" t="s">
        <v>39</v>
      </c>
      <c r="E315" s="9"/>
      <c r="F315" s="21">
        <f>SUM(F311:F314)</f>
        <v>0</v>
      </c>
      <c r="G315" s="21">
        <f t="shared" ref="G315" si="154">SUM(G311:G314)</f>
        <v>8.89</v>
      </c>
      <c r="H315" s="21">
        <f t="shared" ref="H315" si="155">SUM(H311:H314)</f>
        <v>9.09</v>
      </c>
      <c r="I315" s="21">
        <f t="shared" ref="I315" si="156">SUM(I311:I314)</f>
        <v>44.839999999999996</v>
      </c>
      <c r="J315" s="21">
        <f t="shared" ref="J315:L315" si="157">SUM(J311:J314)</f>
        <v>293.20243296000001</v>
      </c>
      <c r="K315" s="21">
        <f t="shared" si="157"/>
        <v>0</v>
      </c>
      <c r="L315" s="21">
        <f t="shared" si="157"/>
        <v>31.740000000000002</v>
      </c>
    </row>
    <row r="316" spans="1:12" ht="15" x14ac:dyDescent="0.25">
      <c r="A316" s="28">
        <f>A290</f>
        <v>2</v>
      </c>
      <c r="B316" s="14">
        <f>B290</f>
        <v>1</v>
      </c>
      <c r="C316" s="10" t="s">
        <v>36</v>
      </c>
      <c r="D316" s="7" t="s">
        <v>21</v>
      </c>
      <c r="E316" s="66" t="s">
        <v>96</v>
      </c>
      <c r="F316" s="63" t="s">
        <v>67</v>
      </c>
      <c r="G316" s="63">
        <v>7.42</v>
      </c>
      <c r="H316" s="63">
        <v>6.22</v>
      </c>
      <c r="I316" s="63">
        <v>4.6399999999999997</v>
      </c>
      <c r="J316" s="63">
        <v>104.347605</v>
      </c>
      <c r="K316" s="64" t="str">
        <f>"5/9"</f>
        <v>5/9</v>
      </c>
      <c r="L316" s="63">
        <v>31.83</v>
      </c>
    </row>
    <row r="317" spans="1:12" ht="15" x14ac:dyDescent="0.25">
      <c r="A317" s="25"/>
      <c r="B317" s="16"/>
      <c r="C317" s="11"/>
      <c r="D317" s="7" t="s">
        <v>30</v>
      </c>
      <c r="E317" s="66" t="s">
        <v>114</v>
      </c>
      <c r="F317" s="63" t="s">
        <v>66</v>
      </c>
      <c r="G317" s="63">
        <v>3.63</v>
      </c>
      <c r="H317" s="63">
        <v>3.18</v>
      </c>
      <c r="I317" s="63">
        <v>38.26</v>
      </c>
      <c r="J317" s="63">
        <v>196.7474775</v>
      </c>
      <c r="K317" s="64" t="str">
        <f>"43/3"</f>
        <v>43/3</v>
      </c>
      <c r="L317" s="63">
        <v>20.079999999999998</v>
      </c>
    </row>
    <row r="318" spans="1:12" ht="15" x14ac:dyDescent="0.25">
      <c r="A318" s="25"/>
      <c r="B318" s="16"/>
      <c r="C318" s="11"/>
      <c r="D318" s="7" t="s">
        <v>31</v>
      </c>
      <c r="E318" s="66" t="s">
        <v>115</v>
      </c>
      <c r="F318" s="63" t="s">
        <v>75</v>
      </c>
      <c r="G318" s="63">
        <v>0.9</v>
      </c>
      <c r="H318" s="63">
        <v>0.18</v>
      </c>
      <c r="I318" s="63">
        <v>18.54</v>
      </c>
      <c r="J318" s="63">
        <v>77.831999999999994</v>
      </c>
      <c r="K318" s="64" t="str">
        <f>"-"</f>
        <v>-</v>
      </c>
      <c r="L318" s="63">
        <v>25.92</v>
      </c>
    </row>
    <row r="319" spans="1:12" ht="15" x14ac:dyDescent="0.25">
      <c r="A319" s="25"/>
      <c r="B319" s="16"/>
      <c r="C319" s="11"/>
      <c r="D319" s="7" t="s">
        <v>23</v>
      </c>
      <c r="E319" s="67" t="s">
        <v>53</v>
      </c>
      <c r="F319" s="62" t="s">
        <v>116</v>
      </c>
      <c r="G319" s="62">
        <v>1.65</v>
      </c>
      <c r="H319" s="62">
        <v>0.16</v>
      </c>
      <c r="I319" s="62">
        <v>11.73</v>
      </c>
      <c r="J319" s="62">
        <v>55.975249999999996</v>
      </c>
      <c r="K319" s="65" t="str">
        <f>"-"</f>
        <v>-</v>
      </c>
      <c r="L319" s="62">
        <v>1.48</v>
      </c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6"/>
      <c r="B322" s="18"/>
      <c r="C322" s="8"/>
      <c r="D322" s="19" t="s">
        <v>39</v>
      </c>
      <c r="E322" s="9"/>
      <c r="F322" s="21">
        <f>SUM(F316:F321)</f>
        <v>0</v>
      </c>
      <c r="G322" s="21">
        <f t="shared" ref="G322" si="158">SUM(G316:G321)</f>
        <v>13.600000000000001</v>
      </c>
      <c r="H322" s="21">
        <f t="shared" ref="H322" si="159">SUM(H316:H321)</f>
        <v>9.74</v>
      </c>
      <c r="I322" s="21">
        <f t="shared" ref="I322" si="160">SUM(I316:I321)</f>
        <v>73.17</v>
      </c>
      <c r="J322" s="21">
        <f t="shared" ref="J322:L322" si="161">SUM(J316:J321)</f>
        <v>434.9023325</v>
      </c>
      <c r="K322" s="21">
        <f t="shared" si="161"/>
        <v>0</v>
      </c>
      <c r="L322" s="21">
        <f t="shared" si="161"/>
        <v>79.31</v>
      </c>
    </row>
    <row r="323" spans="1:12" ht="15" x14ac:dyDescent="0.25">
      <c r="A323" s="28">
        <f>A290</f>
        <v>2</v>
      </c>
      <c r="B323" s="14">
        <f>B290</f>
        <v>1</v>
      </c>
      <c r="C323" s="10" t="s">
        <v>37</v>
      </c>
      <c r="D323" s="12" t="s">
        <v>38</v>
      </c>
      <c r="E323" s="66" t="s">
        <v>117</v>
      </c>
      <c r="F323" s="63" t="s">
        <v>75</v>
      </c>
      <c r="G323" s="63">
        <v>5.23</v>
      </c>
      <c r="H323" s="63">
        <v>5.77</v>
      </c>
      <c r="I323" s="63">
        <v>8.48</v>
      </c>
      <c r="J323" s="63">
        <v>105.673653</v>
      </c>
      <c r="K323" s="64" t="str">
        <f>"38/10"</f>
        <v>38/10</v>
      </c>
      <c r="L323" s="63">
        <v>24.78</v>
      </c>
    </row>
    <row r="324" spans="1:12" ht="15" x14ac:dyDescent="0.25">
      <c r="A324" s="25"/>
      <c r="B324" s="16"/>
      <c r="C324" s="11"/>
      <c r="D324" s="12" t="s">
        <v>35</v>
      </c>
      <c r="E324" s="67" t="s">
        <v>74</v>
      </c>
      <c r="F324" s="62" t="s">
        <v>118</v>
      </c>
      <c r="G324" s="62">
        <v>1.5</v>
      </c>
      <c r="H324" s="62">
        <v>1.96</v>
      </c>
      <c r="I324" s="62">
        <v>15.34</v>
      </c>
      <c r="J324" s="62">
        <v>84.452000000000012</v>
      </c>
      <c r="K324" s="65" t="str">
        <f>"-"</f>
        <v>-</v>
      </c>
      <c r="L324" s="62">
        <v>6.96</v>
      </c>
    </row>
    <row r="325" spans="1:12" ht="15" x14ac:dyDescent="0.25">
      <c r="A325" s="25"/>
      <c r="B325" s="16"/>
      <c r="C325" s="11"/>
      <c r="D325" s="12" t="s">
        <v>31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12" t="s">
        <v>24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6"/>
      <c r="B329" s="18"/>
      <c r="C329" s="8"/>
      <c r="D329" s="20" t="s">
        <v>39</v>
      </c>
      <c r="E329" s="9"/>
      <c r="F329" s="21">
        <f>SUM(F323:F328)</f>
        <v>0</v>
      </c>
      <c r="G329" s="21">
        <f t="shared" ref="G329" si="162">SUM(G323:G328)</f>
        <v>6.73</v>
      </c>
      <c r="H329" s="21">
        <f t="shared" ref="H329" si="163">SUM(H323:H328)</f>
        <v>7.7299999999999995</v>
      </c>
      <c r="I329" s="21">
        <f t="shared" ref="I329" si="164">SUM(I323:I328)</f>
        <v>23.82</v>
      </c>
      <c r="J329" s="21">
        <f t="shared" ref="J329:L329" si="165">SUM(J323:J328)</f>
        <v>190.125653</v>
      </c>
      <c r="K329" s="21">
        <f t="shared" si="165"/>
        <v>0</v>
      </c>
      <c r="L329" s="21">
        <f t="shared" si="165"/>
        <v>31.740000000000002</v>
      </c>
    </row>
    <row r="330" spans="1:12" ht="15.75" customHeight="1" thickBot="1" x14ac:dyDescent="0.25">
      <c r="A330" s="31">
        <f>A290</f>
        <v>2</v>
      </c>
      <c r="B330" s="32">
        <f>B290</f>
        <v>1</v>
      </c>
      <c r="C330" s="83" t="s">
        <v>4</v>
      </c>
      <c r="D330" s="84"/>
      <c r="E330" s="33"/>
      <c r="F330" s="34">
        <f>F296+F300+F310+F315+F322+F329</f>
        <v>0</v>
      </c>
      <c r="G330" s="34">
        <f t="shared" ref="G330" si="166">G296+G300+G310+G315+G322+G329</f>
        <v>61.570000000000007</v>
      </c>
      <c r="H330" s="34">
        <f t="shared" ref="H330" si="167">H296+H300+H310+H315+H322+H329</f>
        <v>68.83</v>
      </c>
      <c r="I330" s="34">
        <f t="shared" ref="I330" si="168">I296+I300+I310+I315+I322+I329</f>
        <v>308.88</v>
      </c>
      <c r="J330" s="34">
        <f t="shared" ref="J330" si="169">J296+J300+J310+J315+J322+J329</f>
        <v>2177.763678585</v>
      </c>
      <c r="K330" s="35"/>
      <c r="L330" s="34">
        <v>317.33</v>
      </c>
    </row>
    <row r="331" spans="1:12" ht="15" x14ac:dyDescent="0.25">
      <c r="A331" s="15">
        <v>2</v>
      </c>
      <c r="B331" s="16">
        <v>2</v>
      </c>
      <c r="C331" s="24" t="s">
        <v>20</v>
      </c>
      <c r="D331" s="5" t="s">
        <v>21</v>
      </c>
      <c r="E331" s="72" t="s">
        <v>20</v>
      </c>
      <c r="F331" s="63" t="s">
        <v>58</v>
      </c>
      <c r="G331" s="62">
        <v>6.01</v>
      </c>
      <c r="H331" s="62">
        <v>8.89</v>
      </c>
      <c r="I331" s="62">
        <v>33.74</v>
      </c>
      <c r="J331" s="62">
        <v>234.13679200000001</v>
      </c>
      <c r="K331" s="64" t="str">
        <f>"15/4"</f>
        <v>15/4</v>
      </c>
      <c r="L331" s="63">
        <v>27.67</v>
      </c>
    </row>
    <row r="332" spans="1:12" ht="15" x14ac:dyDescent="0.25">
      <c r="A332" s="15"/>
      <c r="B332" s="16"/>
      <c r="C332" s="11"/>
      <c r="D332" s="7" t="s">
        <v>22</v>
      </c>
      <c r="E332" s="66" t="s">
        <v>119</v>
      </c>
      <c r="F332" s="73" t="s">
        <v>120</v>
      </c>
      <c r="G332" s="63">
        <v>7.59</v>
      </c>
      <c r="H332" s="63">
        <v>10.050000000000001</v>
      </c>
      <c r="I332" s="63">
        <v>21.67</v>
      </c>
      <c r="J332" s="63">
        <v>210.22613333333334</v>
      </c>
      <c r="K332" s="64" t="str">
        <f>"3/13"</f>
        <v>3/13</v>
      </c>
      <c r="L332" s="63">
        <v>32.08</v>
      </c>
    </row>
    <row r="333" spans="1:12" ht="15" x14ac:dyDescent="0.25">
      <c r="A333" s="15"/>
      <c r="B333" s="16"/>
      <c r="C333" s="11"/>
      <c r="D333" s="7" t="s">
        <v>23</v>
      </c>
      <c r="E333" s="66" t="s">
        <v>84</v>
      </c>
      <c r="F333" s="62" t="s">
        <v>59</v>
      </c>
      <c r="G333" s="62">
        <v>0.08</v>
      </c>
      <c r="H333" s="62">
        <v>0.02</v>
      </c>
      <c r="I333" s="62">
        <v>9.84</v>
      </c>
      <c r="J333" s="62">
        <v>37.802231999999989</v>
      </c>
      <c r="K333" s="65" t="str">
        <f>"27/10"</f>
        <v>27/10</v>
      </c>
      <c r="L333" s="62">
        <v>3.72</v>
      </c>
    </row>
    <row r="334" spans="1:12" ht="15" x14ac:dyDescent="0.25">
      <c r="A334" s="15"/>
      <c r="B334" s="16"/>
      <c r="C334" s="11"/>
      <c r="D334" s="7" t="s">
        <v>24</v>
      </c>
      <c r="E334" s="67" t="s">
        <v>55</v>
      </c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1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15"/>
      <c r="B336" s="16"/>
      <c r="C336" s="11"/>
      <c r="D336" s="6"/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17"/>
      <c r="B337" s="18"/>
      <c r="C337" s="8"/>
      <c r="D337" s="19" t="s">
        <v>39</v>
      </c>
      <c r="E337" s="9"/>
      <c r="F337" s="21">
        <f>SUM(F331:F336)</f>
        <v>0</v>
      </c>
      <c r="G337" s="21">
        <f>SUM(G331:G336)</f>
        <v>13.68</v>
      </c>
      <c r="H337" s="21">
        <f>SUM(H331:H336)</f>
        <v>18.96</v>
      </c>
      <c r="I337" s="21">
        <f>SUM(I331:I336)</f>
        <v>65.25</v>
      </c>
      <c r="J337" s="21">
        <f>SUM(J331:J336)</f>
        <v>482.16515733333335</v>
      </c>
      <c r="K337" s="27"/>
      <c r="L337" s="21">
        <f>SUM(L331:L336)</f>
        <v>63.47</v>
      </c>
    </row>
    <row r="338" spans="1:12" ht="15" x14ac:dyDescent="0.25">
      <c r="A338" s="14">
        <f>A331</f>
        <v>2</v>
      </c>
      <c r="B338" s="14">
        <f>B331</f>
        <v>2</v>
      </c>
      <c r="C338" s="10" t="s">
        <v>25</v>
      </c>
      <c r="D338" s="12" t="s">
        <v>24</v>
      </c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15"/>
      <c r="B340" s="16"/>
      <c r="C340" s="11"/>
      <c r="D340" s="6"/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17"/>
      <c r="B341" s="18"/>
      <c r="C341" s="8"/>
      <c r="D341" s="19" t="s">
        <v>39</v>
      </c>
      <c r="E341" s="9"/>
      <c r="F341" s="21">
        <f>SUM(F338:F340)</f>
        <v>0</v>
      </c>
      <c r="G341" s="21">
        <f t="shared" ref="G341" si="170">SUM(G338:G340)</f>
        <v>0</v>
      </c>
      <c r="H341" s="21">
        <f t="shared" ref="H341" si="171">SUM(H338:H340)</f>
        <v>0</v>
      </c>
      <c r="I341" s="21">
        <f t="shared" ref="I341" si="172">SUM(I338:I340)</f>
        <v>0</v>
      </c>
      <c r="J341" s="21">
        <f t="shared" ref="J341" si="173">SUM(J338:J340)</f>
        <v>0</v>
      </c>
      <c r="K341" s="27"/>
      <c r="L341" s="21">
        <f t="shared" ref="L341" ca="1" si="174">SUM(L338:L346)</f>
        <v>0</v>
      </c>
    </row>
    <row r="342" spans="1:12" ht="15" x14ac:dyDescent="0.25">
      <c r="A342" s="14">
        <f>A331</f>
        <v>2</v>
      </c>
      <c r="B342" s="14">
        <f>B331</f>
        <v>2</v>
      </c>
      <c r="C342" s="10" t="s">
        <v>26</v>
      </c>
      <c r="D342" s="7" t="s">
        <v>27</v>
      </c>
      <c r="E342" s="50"/>
      <c r="F342" s="51"/>
      <c r="G342" s="51"/>
      <c r="H342" s="51"/>
      <c r="I342" s="51"/>
      <c r="J342" s="51"/>
      <c r="K342" s="52"/>
      <c r="L342" s="51"/>
    </row>
    <row r="343" spans="1:12" ht="15" x14ac:dyDescent="0.25">
      <c r="A343" s="15"/>
      <c r="B343" s="16"/>
      <c r="C343" s="11"/>
      <c r="D343" s="7" t="s">
        <v>28</v>
      </c>
      <c r="E343" s="66" t="s">
        <v>121</v>
      </c>
      <c r="F343" s="63" t="s">
        <v>59</v>
      </c>
      <c r="G343" s="62">
        <v>4.21</v>
      </c>
      <c r="H343" s="62">
        <v>4.97</v>
      </c>
      <c r="I343" s="62">
        <v>22.67</v>
      </c>
      <c r="J343" s="62">
        <v>111.24806959999999</v>
      </c>
      <c r="K343" s="64" t="str">
        <f>"22/2"</f>
        <v>22/2</v>
      </c>
      <c r="L343" s="63">
        <v>28.3</v>
      </c>
    </row>
    <row r="344" spans="1:12" ht="15" x14ac:dyDescent="0.25">
      <c r="A344" s="15"/>
      <c r="B344" s="16"/>
      <c r="C344" s="11"/>
      <c r="D344" s="7" t="s">
        <v>29</v>
      </c>
      <c r="E344" s="66" t="s">
        <v>122</v>
      </c>
      <c r="F344" s="63" t="s">
        <v>66</v>
      </c>
      <c r="G344" s="63">
        <v>9.39</v>
      </c>
      <c r="H344" s="63">
        <v>9.6999999999999993</v>
      </c>
      <c r="I344" s="63">
        <v>19.61</v>
      </c>
      <c r="J344" s="63">
        <v>281.455578836538</v>
      </c>
      <c r="K344" s="64" t="str">
        <f>"48/8"</f>
        <v>48/8</v>
      </c>
      <c r="L344" s="63">
        <v>63.34</v>
      </c>
    </row>
    <row r="345" spans="1:12" ht="15" x14ac:dyDescent="0.25">
      <c r="A345" s="15"/>
      <c r="B345" s="16"/>
      <c r="C345" s="11"/>
      <c r="D345" s="7" t="s">
        <v>30</v>
      </c>
      <c r="E345" s="66" t="s">
        <v>63</v>
      </c>
      <c r="F345" s="63" t="s">
        <v>59</v>
      </c>
      <c r="G345" s="63">
        <v>0.24</v>
      </c>
      <c r="H345" s="63">
        <v>0.1</v>
      </c>
      <c r="I345" s="63">
        <v>14.6</v>
      </c>
      <c r="J345" s="63">
        <v>55.735010000000003</v>
      </c>
      <c r="K345" s="64" t="str">
        <f>"37/10"</f>
        <v>37/10</v>
      </c>
      <c r="L345" s="63">
        <v>16.48</v>
      </c>
    </row>
    <row r="346" spans="1:12" ht="15" x14ac:dyDescent="0.25">
      <c r="A346" s="15"/>
      <c r="B346" s="16"/>
      <c r="C346" s="11"/>
      <c r="D346" s="7" t="s">
        <v>31</v>
      </c>
      <c r="E346" s="67" t="s">
        <v>53</v>
      </c>
      <c r="F346" s="62" t="s">
        <v>67</v>
      </c>
      <c r="G346" s="62">
        <v>3.31</v>
      </c>
      <c r="H346" s="62">
        <v>0.33</v>
      </c>
      <c r="I346" s="62">
        <v>23.45</v>
      </c>
      <c r="J346" s="62">
        <v>111.95049999999999</v>
      </c>
      <c r="K346" s="65" t="str">
        <f>"-"</f>
        <v>-</v>
      </c>
      <c r="L346" s="62">
        <v>2.95</v>
      </c>
    </row>
    <row r="347" spans="1:12" ht="15" x14ac:dyDescent="0.25">
      <c r="A347" s="15"/>
      <c r="B347" s="16"/>
      <c r="C347" s="11"/>
      <c r="D347" s="7" t="s">
        <v>32</v>
      </c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7" t="s">
        <v>33</v>
      </c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5"/>
      <c r="B349" s="16"/>
      <c r="C349" s="11"/>
      <c r="D349" s="6"/>
      <c r="E349" s="50"/>
      <c r="F349" s="51"/>
      <c r="G349" s="51"/>
      <c r="H349" s="51"/>
      <c r="I349" s="51"/>
      <c r="J349" s="51"/>
      <c r="K349" s="52"/>
      <c r="L349" s="51"/>
    </row>
    <row r="350" spans="1:12" ht="15" x14ac:dyDescent="0.25">
      <c r="A350" s="15"/>
      <c r="B350" s="16"/>
      <c r="C350" s="11"/>
      <c r="D350" s="6"/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7"/>
      <c r="B351" s="18"/>
      <c r="C351" s="8"/>
      <c r="D351" s="19" t="s">
        <v>39</v>
      </c>
      <c r="E351" s="9"/>
      <c r="F351" s="21">
        <f>SUM(F342:F350)</f>
        <v>0</v>
      </c>
      <c r="G351" s="21">
        <f t="shared" ref="G351" si="175">SUM(G342:G350)</f>
        <v>17.150000000000002</v>
      </c>
      <c r="H351" s="21">
        <f t="shared" ref="H351" si="176">SUM(H342:H350)</f>
        <v>15.099999999999998</v>
      </c>
      <c r="I351" s="21">
        <f t="shared" ref="I351" si="177">SUM(I342:I350)</f>
        <v>80.33</v>
      </c>
      <c r="J351" s="21">
        <f t="shared" ref="J351:L351" si="178">SUM(J342:J350)</f>
        <v>560.38915843653797</v>
      </c>
      <c r="K351" s="21">
        <f t="shared" si="178"/>
        <v>0</v>
      </c>
      <c r="L351" s="21">
        <f t="shared" si="178"/>
        <v>111.07000000000001</v>
      </c>
    </row>
    <row r="352" spans="1:12" ht="15" x14ac:dyDescent="0.25">
      <c r="A352" s="14">
        <f>A331</f>
        <v>2</v>
      </c>
      <c r="B352" s="14">
        <f>B331</f>
        <v>2</v>
      </c>
      <c r="C352" s="10" t="s">
        <v>34</v>
      </c>
      <c r="D352" s="12" t="s">
        <v>35</v>
      </c>
      <c r="E352" s="66" t="s">
        <v>83</v>
      </c>
      <c r="F352" s="63" t="s">
        <v>59</v>
      </c>
      <c r="G352" s="63">
        <v>2.97</v>
      </c>
      <c r="H352" s="63">
        <v>3.14</v>
      </c>
      <c r="I352" s="63">
        <v>21.2</v>
      </c>
      <c r="J352" s="63">
        <v>121.596405</v>
      </c>
      <c r="K352" s="64" t="str">
        <f>"34/10"</f>
        <v>34/10</v>
      </c>
      <c r="L352" s="63">
        <v>20.83</v>
      </c>
    </row>
    <row r="353" spans="1:12" ht="15" x14ac:dyDescent="0.25">
      <c r="A353" s="15"/>
      <c r="B353" s="16"/>
      <c r="C353" s="11"/>
      <c r="D353" s="12" t="s">
        <v>31</v>
      </c>
      <c r="E353" s="67" t="s">
        <v>123</v>
      </c>
      <c r="F353" s="62" t="s">
        <v>124</v>
      </c>
      <c r="G353" s="62">
        <v>2.25</v>
      </c>
      <c r="H353" s="62">
        <v>2.94</v>
      </c>
      <c r="I353" s="62">
        <v>23.01</v>
      </c>
      <c r="J353" s="62">
        <v>126.678</v>
      </c>
      <c r="K353" s="65" t="str">
        <f>"-"</f>
        <v>-</v>
      </c>
      <c r="L353" s="62">
        <v>10.91</v>
      </c>
    </row>
    <row r="354" spans="1:12" ht="15" x14ac:dyDescent="0.25">
      <c r="A354" s="15"/>
      <c r="B354" s="16"/>
      <c r="C354" s="11"/>
      <c r="D354" s="6"/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6"/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7"/>
      <c r="B356" s="18"/>
      <c r="C356" s="8"/>
      <c r="D356" s="19" t="s">
        <v>39</v>
      </c>
      <c r="E356" s="9"/>
      <c r="F356" s="21">
        <f>SUM(F352:F355)</f>
        <v>0</v>
      </c>
      <c r="G356" s="21">
        <f t="shared" ref="G356" si="179">SUM(G352:G355)</f>
        <v>5.2200000000000006</v>
      </c>
      <c r="H356" s="21">
        <f t="shared" ref="H356" si="180">SUM(H352:H355)</f>
        <v>6.08</v>
      </c>
      <c r="I356" s="21">
        <f t="shared" ref="I356" si="181">SUM(I352:I355)</f>
        <v>44.21</v>
      </c>
      <c r="J356" s="21">
        <f t="shared" ref="J356:L356" si="182">SUM(J352:J355)</f>
        <v>248.274405</v>
      </c>
      <c r="K356" s="21">
        <f t="shared" si="182"/>
        <v>0</v>
      </c>
      <c r="L356" s="21">
        <f t="shared" si="182"/>
        <v>31.74</v>
      </c>
    </row>
    <row r="357" spans="1:12" ht="15" x14ac:dyDescent="0.25">
      <c r="A357" s="14">
        <f>A331</f>
        <v>2</v>
      </c>
      <c r="B357" s="14">
        <f>B331</f>
        <v>2</v>
      </c>
      <c r="C357" s="10" t="s">
        <v>36</v>
      </c>
      <c r="D357" s="7" t="s">
        <v>21</v>
      </c>
      <c r="E357" s="66" t="s">
        <v>77</v>
      </c>
      <c r="F357" s="63" t="s">
        <v>67</v>
      </c>
      <c r="G357" s="63">
        <v>8.5</v>
      </c>
      <c r="H357" s="63">
        <v>2.93</v>
      </c>
      <c r="I357" s="63">
        <v>4.01</v>
      </c>
      <c r="J357" s="63">
        <v>76.619875000000008</v>
      </c>
      <c r="K357" s="64" t="str">
        <f>"12/7"</f>
        <v>12/7</v>
      </c>
      <c r="L357" s="63">
        <v>33.69</v>
      </c>
    </row>
    <row r="358" spans="1:12" ht="15" x14ac:dyDescent="0.25">
      <c r="A358" s="15"/>
      <c r="B358" s="16"/>
      <c r="C358" s="11"/>
      <c r="D358" s="7" t="s">
        <v>30</v>
      </c>
      <c r="E358" s="66" t="s">
        <v>51</v>
      </c>
      <c r="F358" s="63" t="s">
        <v>66</v>
      </c>
      <c r="G358" s="63">
        <v>3.11</v>
      </c>
      <c r="H358" s="63">
        <v>3.67</v>
      </c>
      <c r="I358" s="63">
        <v>22.07</v>
      </c>
      <c r="J358" s="63">
        <v>132.58571249999997</v>
      </c>
      <c r="K358" s="64" t="str">
        <f>"3/3"</f>
        <v>3/3</v>
      </c>
      <c r="L358" s="63">
        <v>30.03</v>
      </c>
    </row>
    <row r="359" spans="1:12" ht="15" x14ac:dyDescent="0.25">
      <c r="A359" s="15"/>
      <c r="B359" s="16"/>
      <c r="C359" s="11"/>
      <c r="D359" s="7" t="s">
        <v>31</v>
      </c>
      <c r="E359" s="66" t="s">
        <v>79</v>
      </c>
      <c r="F359" s="63" t="s">
        <v>59</v>
      </c>
      <c r="G359" s="63">
        <v>1.02</v>
      </c>
      <c r="H359" s="63">
        <v>0.06</v>
      </c>
      <c r="I359" s="63">
        <v>23.18</v>
      </c>
      <c r="J359" s="63">
        <v>87.598919999999993</v>
      </c>
      <c r="K359" s="64" t="str">
        <f>"6/10"</f>
        <v>6/10</v>
      </c>
      <c r="L359" s="63">
        <v>12.64</v>
      </c>
    </row>
    <row r="360" spans="1:12" ht="15" x14ac:dyDescent="0.25">
      <c r="A360" s="15"/>
      <c r="B360" s="16"/>
      <c r="C360" s="11"/>
      <c r="D360" s="7" t="s">
        <v>23</v>
      </c>
      <c r="E360" s="67" t="s">
        <v>53</v>
      </c>
      <c r="F360" s="62" t="s">
        <v>67</v>
      </c>
      <c r="G360" s="62">
        <v>3.31</v>
      </c>
      <c r="H360" s="62">
        <v>0.33</v>
      </c>
      <c r="I360" s="62">
        <v>23.45</v>
      </c>
      <c r="J360" s="62">
        <v>111.95049999999999</v>
      </c>
      <c r="K360" s="65" t="str">
        <f>"-"</f>
        <v>-</v>
      </c>
      <c r="L360" s="62">
        <v>2.95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SUM(F357:F362)</f>
        <v>0</v>
      </c>
      <c r="G363" s="21">
        <f t="shared" ref="G363" si="183">SUM(G357:G362)</f>
        <v>15.94</v>
      </c>
      <c r="H363" s="21">
        <f t="shared" ref="H363" si="184">SUM(H357:H362)</f>
        <v>6.9899999999999993</v>
      </c>
      <c r="I363" s="21">
        <f t="shared" ref="I363" si="185">SUM(I357:I362)</f>
        <v>72.709999999999994</v>
      </c>
      <c r="J363" s="21">
        <f t="shared" ref="J363:L363" si="186">SUM(J357:J362)</f>
        <v>408.75500749999998</v>
      </c>
      <c r="K363" s="21">
        <f t="shared" si="186"/>
        <v>0</v>
      </c>
      <c r="L363" s="21">
        <f t="shared" si="186"/>
        <v>79.31</v>
      </c>
    </row>
    <row r="364" spans="1:12" ht="15" x14ac:dyDescent="0.25">
      <c r="A364" s="14">
        <f>A331</f>
        <v>2</v>
      </c>
      <c r="B364" s="14">
        <f>B331</f>
        <v>2</v>
      </c>
      <c r="C364" s="10" t="s">
        <v>37</v>
      </c>
      <c r="D364" s="12" t="s">
        <v>38</v>
      </c>
      <c r="E364" s="74"/>
      <c r="F364" s="75"/>
      <c r="G364" s="75"/>
      <c r="H364" s="75"/>
      <c r="I364" s="75"/>
      <c r="J364" s="75"/>
      <c r="K364" s="70"/>
      <c r="L364" s="75"/>
    </row>
    <row r="365" spans="1:12" ht="15" x14ac:dyDescent="0.25">
      <c r="A365" s="15"/>
      <c r="B365" s="16"/>
      <c r="C365" s="11"/>
      <c r="D365" s="12" t="s">
        <v>35</v>
      </c>
      <c r="E365" s="66" t="s">
        <v>74</v>
      </c>
      <c r="F365" s="63" t="s">
        <v>93</v>
      </c>
      <c r="G365" s="63">
        <v>4.8</v>
      </c>
      <c r="H365" s="63">
        <v>6.27</v>
      </c>
      <c r="I365" s="63">
        <v>49.09</v>
      </c>
      <c r="J365" s="63">
        <v>270.24639999999999</v>
      </c>
      <c r="K365" s="64" t="str">
        <f>"-"</f>
        <v>-</v>
      </c>
      <c r="L365" s="63">
        <v>22.44</v>
      </c>
    </row>
    <row r="366" spans="1:12" ht="15" x14ac:dyDescent="0.25">
      <c r="A366" s="15"/>
      <c r="B366" s="16"/>
      <c r="C366" s="11"/>
      <c r="D366" s="12" t="s">
        <v>31</v>
      </c>
      <c r="E366" s="67" t="s">
        <v>80</v>
      </c>
      <c r="F366" s="62" t="s">
        <v>75</v>
      </c>
      <c r="G366" s="62">
        <v>2.63</v>
      </c>
      <c r="H366" s="62">
        <v>2.84</v>
      </c>
      <c r="I366" s="62">
        <v>13</v>
      </c>
      <c r="J366" s="62">
        <v>85.677328799999984</v>
      </c>
      <c r="K366" s="65" t="str">
        <f>"30/10"</f>
        <v>30/10</v>
      </c>
      <c r="L366" s="62">
        <v>9.3000000000000007</v>
      </c>
    </row>
    <row r="367" spans="1:12" ht="15" x14ac:dyDescent="0.25">
      <c r="A367" s="15"/>
      <c r="B367" s="16"/>
      <c r="C367" s="11"/>
      <c r="D367" s="12" t="s">
        <v>24</v>
      </c>
      <c r="E367" s="76"/>
      <c r="F367" s="77"/>
      <c r="G367" s="77"/>
      <c r="H367" s="77"/>
      <c r="I367" s="77"/>
      <c r="J367" s="77"/>
      <c r="K367" s="52"/>
      <c r="L367" s="77"/>
    </row>
    <row r="368" spans="1:12" ht="15" x14ac:dyDescent="0.25">
      <c r="A368" s="15"/>
      <c r="B368" s="16"/>
      <c r="C368" s="11"/>
      <c r="D368" s="6"/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7"/>
      <c r="B370" s="18"/>
      <c r="C370" s="8"/>
      <c r="D370" s="20" t="s">
        <v>39</v>
      </c>
      <c r="E370" s="9"/>
      <c r="F370" s="21">
        <f>SUM(F364:F369)</f>
        <v>0</v>
      </c>
      <c r="G370" s="21">
        <f t="shared" ref="G370" si="187">SUM(G364:G369)</f>
        <v>7.43</v>
      </c>
      <c r="H370" s="21">
        <f t="shared" ref="H370" si="188">SUM(H364:H369)</f>
        <v>9.11</v>
      </c>
      <c r="I370" s="21">
        <f t="shared" ref="I370" si="189">SUM(I364:I369)</f>
        <v>62.09</v>
      </c>
      <c r="J370" s="21">
        <f t="shared" ref="J370:L370" si="190">SUM(J364:J369)</f>
        <v>355.92372879999999</v>
      </c>
      <c r="K370" s="21">
        <f t="shared" si="190"/>
        <v>0</v>
      </c>
      <c r="L370" s="21">
        <f t="shared" si="190"/>
        <v>31.740000000000002</v>
      </c>
    </row>
    <row r="371" spans="1:12" ht="15.75" customHeight="1" thickBot="1" x14ac:dyDescent="0.25">
      <c r="A371" s="36">
        <f>A331</f>
        <v>2</v>
      </c>
      <c r="B371" s="36">
        <f>B331</f>
        <v>2</v>
      </c>
      <c r="C371" s="83" t="s">
        <v>4</v>
      </c>
      <c r="D371" s="84"/>
      <c r="E371" s="33"/>
      <c r="F371" s="34">
        <f>F337+F341+F351+F356+F363+F370</f>
        <v>0</v>
      </c>
      <c r="G371" s="34">
        <f t="shared" ref="G371" si="191">G337+G341+G351+G356+G363+G370</f>
        <v>59.42</v>
      </c>
      <c r="H371" s="34">
        <f t="shared" ref="H371" si="192">H337+H341+H351+H356+H363+H370</f>
        <v>56.24</v>
      </c>
      <c r="I371" s="34">
        <f t="shared" ref="I371" si="193">I337+I341+I351+I356+I363+I370</f>
        <v>324.59000000000003</v>
      </c>
      <c r="J371" s="34">
        <f t="shared" ref="J371" si="194">J337+J341+J351+J356+J363+J370</f>
        <v>2055.5074570698712</v>
      </c>
      <c r="K371" s="35"/>
      <c r="L371" s="34">
        <v>317.33</v>
      </c>
    </row>
    <row r="372" spans="1:12" ht="15" x14ac:dyDescent="0.25">
      <c r="A372" s="22">
        <v>2</v>
      </c>
      <c r="B372" s="23">
        <v>3</v>
      </c>
      <c r="C372" s="24" t="s">
        <v>20</v>
      </c>
      <c r="D372" s="5" t="s">
        <v>21</v>
      </c>
      <c r="E372" s="66" t="s">
        <v>126</v>
      </c>
      <c r="F372" s="63" t="s">
        <v>128</v>
      </c>
      <c r="G372" s="62">
        <v>4.53</v>
      </c>
      <c r="H372" s="62">
        <v>9.49</v>
      </c>
      <c r="I372" s="62">
        <v>28.84</v>
      </c>
      <c r="J372" s="62">
        <v>297.57449009999999</v>
      </c>
      <c r="K372" s="64" t="str">
        <f>"17/4"</f>
        <v>17/4</v>
      </c>
      <c r="L372" s="63">
        <v>26.56</v>
      </c>
    </row>
    <row r="373" spans="1:12" ht="15" x14ac:dyDescent="0.25">
      <c r="A373" s="25"/>
      <c r="B373" s="16"/>
      <c r="C373" s="11"/>
      <c r="D373" s="7" t="s">
        <v>22</v>
      </c>
      <c r="E373" s="66" t="s">
        <v>46</v>
      </c>
      <c r="F373" s="63" t="s">
        <v>59</v>
      </c>
      <c r="G373" s="63">
        <v>3.14</v>
      </c>
      <c r="H373" s="63">
        <v>3.21</v>
      </c>
      <c r="I373" s="63">
        <v>14.39</v>
      </c>
      <c r="J373" s="63">
        <v>96.371359999999981</v>
      </c>
      <c r="K373" s="64" t="str">
        <f>"32/10"</f>
        <v>32/10</v>
      </c>
      <c r="L373" s="63">
        <v>17.41</v>
      </c>
    </row>
    <row r="374" spans="1:12" ht="15" x14ac:dyDescent="0.25">
      <c r="A374" s="25"/>
      <c r="B374" s="16"/>
      <c r="C374" s="11"/>
      <c r="D374" s="7" t="s">
        <v>23</v>
      </c>
      <c r="E374" s="67" t="s">
        <v>127</v>
      </c>
      <c r="F374" s="68" t="s">
        <v>48</v>
      </c>
      <c r="G374" s="62">
        <v>7.37</v>
      </c>
      <c r="H374" s="62">
        <v>4.4000000000000004</v>
      </c>
      <c r="I374" s="62">
        <v>21.11</v>
      </c>
      <c r="J374" s="62">
        <v>156.108</v>
      </c>
      <c r="K374" s="65" t="str">
        <f>"2/13"</f>
        <v>2/13</v>
      </c>
      <c r="L374" s="62">
        <v>19.5</v>
      </c>
    </row>
    <row r="375" spans="1:12" ht="15" x14ac:dyDescent="0.25">
      <c r="A375" s="25"/>
      <c r="B375" s="16"/>
      <c r="C375" s="11"/>
      <c r="D375" s="7" t="s">
        <v>24</v>
      </c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2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2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26"/>
      <c r="B378" s="18"/>
      <c r="C378" s="8"/>
      <c r="D378" s="19" t="s">
        <v>39</v>
      </c>
      <c r="E378" s="9"/>
      <c r="F378" s="21">
        <f>SUM(F372:F377)</f>
        <v>0</v>
      </c>
      <c r="G378" s="21">
        <f>SUM(G372:G377)</f>
        <v>15.04</v>
      </c>
      <c r="H378" s="21">
        <f>SUM(H372:H377)</f>
        <v>17.100000000000001</v>
      </c>
      <c r="I378" s="21">
        <f>SUM(I372:I377)</f>
        <v>64.34</v>
      </c>
      <c r="J378" s="21">
        <f>SUM(J372:J377)</f>
        <v>550.05385009999998</v>
      </c>
      <c r="K378" s="27"/>
      <c r="L378" s="21">
        <f>SUM(L372:L377)</f>
        <v>63.47</v>
      </c>
    </row>
    <row r="379" spans="1:12" ht="15" x14ac:dyDescent="0.25">
      <c r="A379" s="28">
        <f>A372</f>
        <v>2</v>
      </c>
      <c r="B379" s="14">
        <f>B372</f>
        <v>3</v>
      </c>
      <c r="C379" s="10" t="s">
        <v>25</v>
      </c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2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26"/>
      <c r="B382" s="18"/>
      <c r="C382" s="8"/>
      <c r="D382" s="19" t="s">
        <v>39</v>
      </c>
      <c r="E382" s="9"/>
      <c r="F382" s="21">
        <f>SUM(F379:F381)</f>
        <v>0</v>
      </c>
      <c r="G382" s="21">
        <f t="shared" ref="G382" si="195">SUM(G379:G381)</f>
        <v>0</v>
      </c>
      <c r="H382" s="21">
        <f t="shared" ref="H382" si="196">SUM(H379:H381)</f>
        <v>0</v>
      </c>
      <c r="I382" s="21">
        <f t="shared" ref="I382" si="197">SUM(I379:I381)</f>
        <v>0</v>
      </c>
      <c r="J382" s="21">
        <f t="shared" ref="J382" si="198">SUM(J379:J381)</f>
        <v>0</v>
      </c>
      <c r="K382" s="27"/>
      <c r="L382" s="21">
        <f t="shared" ref="L382" ca="1" si="199">SUM(L379:L387)</f>
        <v>0</v>
      </c>
    </row>
    <row r="383" spans="1:12" ht="15" x14ac:dyDescent="0.25">
      <c r="A383" s="28">
        <f>A372</f>
        <v>2</v>
      </c>
      <c r="B383" s="14">
        <f>B372</f>
        <v>3</v>
      </c>
      <c r="C383" s="10" t="s">
        <v>26</v>
      </c>
      <c r="D383" s="7" t="s">
        <v>27</v>
      </c>
      <c r="E383" s="50"/>
      <c r="F383" s="51"/>
      <c r="G383" s="51"/>
      <c r="H383" s="51"/>
      <c r="I383" s="51"/>
      <c r="J383" s="51"/>
      <c r="K383" s="52"/>
      <c r="L383" s="51"/>
    </row>
    <row r="384" spans="1:12" ht="15" x14ac:dyDescent="0.25">
      <c r="A384" s="25"/>
      <c r="B384" s="16"/>
      <c r="C384" s="11"/>
      <c r="D384" s="7" t="s">
        <v>28</v>
      </c>
      <c r="E384" s="66" t="s">
        <v>129</v>
      </c>
      <c r="F384" s="63" t="s">
        <v>64</v>
      </c>
      <c r="G384" s="62">
        <v>4.1099999999999994</v>
      </c>
      <c r="H384" s="62">
        <v>6.6199999999999992</v>
      </c>
      <c r="I384" s="62">
        <v>12.34</v>
      </c>
      <c r="J384" s="62">
        <v>122.78220399999999</v>
      </c>
      <c r="K384" s="64" t="str">
        <f>"38/2"</f>
        <v>38/2</v>
      </c>
      <c r="L384" s="63">
        <v>30.16</v>
      </c>
    </row>
    <row r="385" spans="1:12" ht="15" x14ac:dyDescent="0.25">
      <c r="A385" s="25"/>
      <c r="B385" s="16"/>
      <c r="C385" s="11"/>
      <c r="D385" s="7" t="s">
        <v>29</v>
      </c>
      <c r="E385" s="66" t="s">
        <v>61</v>
      </c>
      <c r="F385" s="63" t="s">
        <v>100</v>
      </c>
      <c r="G385" s="62">
        <v>12.93</v>
      </c>
      <c r="H385" s="62">
        <v>25.05</v>
      </c>
      <c r="I385" s="62">
        <v>15.77</v>
      </c>
      <c r="J385" s="62">
        <v>209.37254999999999</v>
      </c>
      <c r="K385" s="64" t="str">
        <f>"12/8"</f>
        <v>12/8</v>
      </c>
      <c r="L385" s="63">
        <v>44.48</v>
      </c>
    </row>
    <row r="386" spans="1:12" ht="15" x14ac:dyDescent="0.25">
      <c r="A386" s="25"/>
      <c r="B386" s="16"/>
      <c r="C386" s="11"/>
      <c r="D386" s="7" t="s">
        <v>30</v>
      </c>
      <c r="E386" s="66" t="s">
        <v>130</v>
      </c>
      <c r="F386" s="63" t="s">
        <v>66</v>
      </c>
      <c r="G386" s="63">
        <v>4.91</v>
      </c>
      <c r="H386" s="63">
        <v>4.4000000000000004</v>
      </c>
      <c r="I386" s="63">
        <v>37.15</v>
      </c>
      <c r="J386" s="63">
        <v>200.168632395</v>
      </c>
      <c r="K386" s="64" t="str">
        <f>"41/3"</f>
        <v>41/3</v>
      </c>
      <c r="L386" s="63">
        <v>15.96</v>
      </c>
    </row>
    <row r="387" spans="1:12" ht="15" x14ac:dyDescent="0.25">
      <c r="A387" s="25"/>
      <c r="B387" s="16"/>
      <c r="C387" s="11"/>
      <c r="D387" s="7" t="s">
        <v>31</v>
      </c>
      <c r="E387" s="66" t="s">
        <v>90</v>
      </c>
      <c r="F387" s="63" t="s">
        <v>59</v>
      </c>
      <c r="G387" s="63">
        <v>0.72</v>
      </c>
      <c r="H387" s="63">
        <v>0.03</v>
      </c>
      <c r="I387" s="63">
        <v>23.24</v>
      </c>
      <c r="J387" s="63">
        <v>88.18959000000001</v>
      </c>
      <c r="K387" s="64" t="str">
        <f>"10/10"</f>
        <v>10/10</v>
      </c>
      <c r="L387" s="63">
        <v>17.52</v>
      </c>
    </row>
    <row r="388" spans="1:12" ht="15" x14ac:dyDescent="0.25">
      <c r="A388" s="25"/>
      <c r="B388" s="16"/>
      <c r="C388" s="11"/>
      <c r="D388" s="7" t="s">
        <v>32</v>
      </c>
      <c r="E388" s="67" t="s">
        <v>53</v>
      </c>
      <c r="F388" s="62" t="s">
        <v>67</v>
      </c>
      <c r="G388" s="62">
        <v>3.31</v>
      </c>
      <c r="H388" s="62">
        <v>0.33</v>
      </c>
      <c r="I388" s="62">
        <v>23.45</v>
      </c>
      <c r="J388" s="62">
        <v>111.95049999999999</v>
      </c>
      <c r="K388" s="65" t="str">
        <f>"-"</f>
        <v>-</v>
      </c>
      <c r="L388" s="62">
        <v>2.95</v>
      </c>
    </row>
    <row r="389" spans="1:12" ht="15" x14ac:dyDescent="0.25">
      <c r="A389" s="25"/>
      <c r="B389" s="16"/>
      <c r="C389" s="11"/>
      <c r="D389" s="7" t="s">
        <v>33</v>
      </c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5"/>
      <c r="B391" s="16"/>
      <c r="C391" s="11"/>
      <c r="D391" s="6"/>
      <c r="E391" s="50"/>
      <c r="F391" s="51"/>
      <c r="G391" s="51"/>
      <c r="H391" s="51"/>
      <c r="I391" s="51"/>
      <c r="J391" s="51"/>
      <c r="K391" s="52"/>
      <c r="L391" s="51"/>
    </row>
    <row r="392" spans="1:12" ht="15" x14ac:dyDescent="0.25">
      <c r="A392" s="26"/>
      <c r="B392" s="18"/>
      <c r="C392" s="8"/>
      <c r="D392" s="19" t="s">
        <v>39</v>
      </c>
      <c r="E392" s="9"/>
      <c r="F392" s="21">
        <f>SUM(F383:F391)</f>
        <v>0</v>
      </c>
      <c r="G392" s="21">
        <f t="shared" ref="G392" si="200">SUM(G383:G391)</f>
        <v>25.979999999999997</v>
      </c>
      <c r="H392" s="21">
        <f t="shared" ref="H392" si="201">SUM(H383:H391)</f>
        <v>36.43</v>
      </c>
      <c r="I392" s="21">
        <f t="shared" ref="I392" si="202">SUM(I383:I391)</f>
        <v>111.94999999999999</v>
      </c>
      <c r="J392" s="21">
        <f t="shared" ref="J392:L392" si="203">SUM(J383:J391)</f>
        <v>732.46347639499993</v>
      </c>
      <c r="K392" s="21">
        <f t="shared" si="203"/>
        <v>0</v>
      </c>
      <c r="L392" s="21">
        <f t="shared" si="203"/>
        <v>111.07</v>
      </c>
    </row>
    <row r="393" spans="1:12" ht="15" x14ac:dyDescent="0.25">
      <c r="A393" s="28">
        <f>A372</f>
        <v>2</v>
      </c>
      <c r="B393" s="14">
        <f>B372</f>
        <v>3</v>
      </c>
      <c r="C393" s="10" t="s">
        <v>34</v>
      </c>
      <c r="D393" s="12" t="s">
        <v>35</v>
      </c>
      <c r="E393" s="67" t="s">
        <v>123</v>
      </c>
      <c r="F393" s="62" t="s">
        <v>124</v>
      </c>
      <c r="G393" s="62">
        <v>2.25</v>
      </c>
      <c r="H393" s="62">
        <v>2.94</v>
      </c>
      <c r="I393" s="62">
        <v>23.01</v>
      </c>
      <c r="J393" s="62">
        <v>126.678</v>
      </c>
      <c r="K393" s="65" t="str">
        <f>"-"</f>
        <v>-</v>
      </c>
      <c r="L393" s="62">
        <v>10.59</v>
      </c>
    </row>
    <row r="394" spans="1:12" ht="15" x14ac:dyDescent="0.25">
      <c r="A394" s="25"/>
      <c r="B394" s="16"/>
      <c r="C394" s="11"/>
      <c r="D394" s="12" t="s">
        <v>31</v>
      </c>
      <c r="E394" s="66" t="s">
        <v>57</v>
      </c>
      <c r="F394" s="63" t="s">
        <v>59</v>
      </c>
      <c r="G394" s="63">
        <v>3.64</v>
      </c>
      <c r="H394" s="63">
        <v>3.34</v>
      </c>
      <c r="I394" s="63">
        <v>24.1</v>
      </c>
      <c r="J394" s="63">
        <v>134.767248</v>
      </c>
      <c r="K394" s="65" t="s">
        <v>125</v>
      </c>
      <c r="L394" s="63">
        <v>21.15</v>
      </c>
    </row>
    <row r="395" spans="1:12" ht="15" x14ac:dyDescent="0.25">
      <c r="A395" s="25"/>
      <c r="B395" s="16"/>
      <c r="C395" s="11"/>
      <c r="D395" s="6"/>
      <c r="E395" s="50"/>
      <c r="F395" s="51"/>
      <c r="G395" s="51"/>
      <c r="H395" s="51"/>
      <c r="I395" s="51"/>
      <c r="J395" s="51"/>
      <c r="K395" s="52"/>
      <c r="L395" s="51"/>
    </row>
    <row r="396" spans="1:12" ht="15" x14ac:dyDescent="0.25">
      <c r="A396" s="25"/>
      <c r="B396" s="16"/>
      <c r="C396" s="11"/>
      <c r="D396" s="6"/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6"/>
      <c r="B397" s="18"/>
      <c r="C397" s="8"/>
      <c r="D397" s="19" t="s">
        <v>39</v>
      </c>
      <c r="E397" s="9"/>
      <c r="F397" s="21">
        <f>SUM(F393:F396)</f>
        <v>0</v>
      </c>
      <c r="G397" s="21">
        <f t="shared" ref="G397" si="204">SUM(G393:G396)</f>
        <v>5.8900000000000006</v>
      </c>
      <c r="H397" s="21">
        <f t="shared" ref="H397" si="205">SUM(H393:H396)</f>
        <v>6.2799999999999994</v>
      </c>
      <c r="I397" s="21">
        <f t="shared" ref="I397" si="206">SUM(I393:I396)</f>
        <v>47.11</v>
      </c>
      <c r="J397" s="21">
        <f t="shared" ref="J397:L397" si="207">SUM(J393:J396)</f>
        <v>261.44524799999999</v>
      </c>
      <c r="K397" s="21">
        <f t="shared" si="207"/>
        <v>0</v>
      </c>
      <c r="L397" s="21">
        <f t="shared" si="207"/>
        <v>31.74</v>
      </c>
    </row>
    <row r="398" spans="1:12" ht="15" x14ac:dyDescent="0.25">
      <c r="A398" s="28">
        <f>A372</f>
        <v>2</v>
      </c>
      <c r="B398" s="14">
        <f>B372</f>
        <v>3</v>
      </c>
      <c r="C398" s="10" t="s">
        <v>36</v>
      </c>
      <c r="D398" s="7" t="s">
        <v>21</v>
      </c>
      <c r="E398" s="66" t="s">
        <v>131</v>
      </c>
      <c r="F398" s="63" t="s">
        <v>106</v>
      </c>
      <c r="G398" s="63">
        <v>11.34</v>
      </c>
      <c r="H398" s="63">
        <v>12.1</v>
      </c>
      <c r="I398" s="63">
        <v>5.76</v>
      </c>
      <c r="J398" s="63">
        <v>177.70964235294119</v>
      </c>
      <c r="K398" s="64" t="str">
        <f>"40/8"</f>
        <v>40/8</v>
      </c>
      <c r="L398" s="63">
        <v>54.97</v>
      </c>
    </row>
    <row r="399" spans="1:12" ht="15" x14ac:dyDescent="0.25">
      <c r="A399" s="25"/>
      <c r="B399" s="16"/>
      <c r="C399" s="11"/>
      <c r="D399" s="7" t="s">
        <v>30</v>
      </c>
      <c r="E399" s="66" t="s">
        <v>78</v>
      </c>
      <c r="F399" s="63" t="s">
        <v>66</v>
      </c>
      <c r="G399" s="63">
        <v>6.58</v>
      </c>
      <c r="H399" s="63">
        <v>1.72</v>
      </c>
      <c r="I399" s="63">
        <v>34.47</v>
      </c>
      <c r="J399" s="63">
        <v>170.91364949999999</v>
      </c>
      <c r="K399" s="64" t="str">
        <f>"39/3"</f>
        <v>39/3</v>
      </c>
      <c r="L399" s="63">
        <v>9.9</v>
      </c>
    </row>
    <row r="400" spans="1:12" ht="15" x14ac:dyDescent="0.25">
      <c r="A400" s="25"/>
      <c r="B400" s="16"/>
      <c r="C400" s="11"/>
      <c r="D400" s="7" t="s">
        <v>31</v>
      </c>
      <c r="E400" s="66" t="s">
        <v>104</v>
      </c>
      <c r="F400" s="63" t="s">
        <v>59</v>
      </c>
      <c r="G400" s="63">
        <v>1.03</v>
      </c>
      <c r="H400" s="63">
        <v>0.06</v>
      </c>
      <c r="I400" s="63">
        <v>34.119999999999997</v>
      </c>
      <c r="J400" s="63">
        <v>130.78064799999996</v>
      </c>
      <c r="K400" s="64" t="str">
        <f>"20/10"</f>
        <v>20/10</v>
      </c>
      <c r="L400" s="63">
        <v>11.49</v>
      </c>
    </row>
    <row r="401" spans="1:12" ht="15" x14ac:dyDescent="0.25">
      <c r="A401" s="25"/>
      <c r="B401" s="16"/>
      <c r="C401" s="11"/>
      <c r="D401" s="7" t="s">
        <v>23</v>
      </c>
      <c r="E401" s="67" t="s">
        <v>53</v>
      </c>
      <c r="F401" s="62" t="s">
        <v>67</v>
      </c>
      <c r="G401" s="62">
        <v>3.31</v>
      </c>
      <c r="H401" s="62">
        <v>0.33</v>
      </c>
      <c r="I401" s="62">
        <v>23.45</v>
      </c>
      <c r="J401" s="62">
        <v>111.95049999999999</v>
      </c>
      <c r="K401" s="65" t="str">
        <f>"-"</f>
        <v>-</v>
      </c>
      <c r="L401" s="62">
        <v>2.95</v>
      </c>
    </row>
    <row r="402" spans="1:12" ht="15" x14ac:dyDescent="0.25">
      <c r="A402" s="25"/>
      <c r="B402" s="16"/>
      <c r="C402" s="11"/>
      <c r="D402" s="6"/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6"/>
      <c r="B404" s="18"/>
      <c r="C404" s="8"/>
      <c r="D404" s="19" t="s">
        <v>39</v>
      </c>
      <c r="E404" s="9"/>
      <c r="F404" s="21">
        <f>SUM(F398:F403)</f>
        <v>0</v>
      </c>
      <c r="G404" s="21">
        <f t="shared" ref="G404" si="208">SUM(G398:G403)</f>
        <v>22.26</v>
      </c>
      <c r="H404" s="21">
        <f t="shared" ref="H404" si="209">SUM(H398:H403)</f>
        <v>14.21</v>
      </c>
      <c r="I404" s="21">
        <f t="shared" ref="I404" si="210">SUM(I398:I403)</f>
        <v>97.8</v>
      </c>
      <c r="J404" s="21">
        <f t="shared" ref="J404" si="211">SUM(J398:J403)</f>
        <v>591.35443985294114</v>
      </c>
      <c r="K404" s="27"/>
      <c r="L404" s="21">
        <f t="shared" ref="L404" ca="1" si="212">SUM(L398:L406)</f>
        <v>0</v>
      </c>
    </row>
    <row r="405" spans="1:12" ht="15" x14ac:dyDescent="0.25">
      <c r="A405" s="28">
        <f>A372</f>
        <v>2</v>
      </c>
      <c r="B405" s="14">
        <f>B372</f>
        <v>3</v>
      </c>
      <c r="C405" s="10" t="s">
        <v>37</v>
      </c>
      <c r="D405" s="12" t="s">
        <v>38</v>
      </c>
      <c r="E405" s="67" t="s">
        <v>73</v>
      </c>
      <c r="F405" s="62" t="s">
        <v>75</v>
      </c>
      <c r="G405" s="62">
        <v>4.8600000000000003</v>
      </c>
      <c r="H405" s="62">
        <v>1.8</v>
      </c>
      <c r="I405" s="62">
        <v>29.16</v>
      </c>
      <c r="J405" s="62">
        <v>137.80799999999999</v>
      </c>
      <c r="K405" s="64" t="str">
        <f>"-"</f>
        <v>-</v>
      </c>
      <c r="L405" s="62">
        <v>23.76</v>
      </c>
    </row>
    <row r="406" spans="1:12" ht="15" x14ac:dyDescent="0.25">
      <c r="A406" s="25"/>
      <c r="B406" s="16"/>
      <c r="C406" s="11"/>
      <c r="D406" s="12" t="s">
        <v>35</v>
      </c>
      <c r="E406" s="66" t="s">
        <v>74</v>
      </c>
      <c r="F406" s="63" t="s">
        <v>132</v>
      </c>
      <c r="G406" s="63">
        <v>1.65</v>
      </c>
      <c r="H406" s="63">
        <v>2.16</v>
      </c>
      <c r="I406" s="63">
        <v>16.87</v>
      </c>
      <c r="J406" s="63">
        <v>92.897199999999998</v>
      </c>
      <c r="K406" s="65" t="str">
        <f>"-"</f>
        <v>-</v>
      </c>
      <c r="L406" s="63">
        <v>7.98</v>
      </c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12" t="s">
        <v>24</v>
      </c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5"/>
      <c r="B410" s="16"/>
      <c r="C410" s="11"/>
      <c r="D410" s="6"/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6"/>
      <c r="B411" s="18"/>
      <c r="C411" s="8"/>
      <c r="D411" s="20" t="s">
        <v>39</v>
      </c>
      <c r="E411" s="9"/>
      <c r="F411" s="21">
        <f>SUM(F405:F410)</f>
        <v>0</v>
      </c>
      <c r="G411" s="21">
        <f t="shared" ref="G411" si="213">SUM(G405:G410)</f>
        <v>6.51</v>
      </c>
      <c r="H411" s="21">
        <f t="shared" ref="H411" si="214">SUM(H405:H410)</f>
        <v>3.96</v>
      </c>
      <c r="I411" s="21">
        <f t="shared" ref="I411" si="215">SUM(I405:I410)</f>
        <v>46.03</v>
      </c>
      <c r="J411" s="21">
        <f t="shared" ref="J411:L411" si="216">SUM(J405:J410)</f>
        <v>230.70519999999999</v>
      </c>
      <c r="K411" s="21">
        <f t="shared" si="216"/>
        <v>0</v>
      </c>
      <c r="L411" s="21">
        <f t="shared" si="216"/>
        <v>31.740000000000002</v>
      </c>
    </row>
    <row r="412" spans="1:12" ht="15.75" customHeight="1" thickBot="1" x14ac:dyDescent="0.25">
      <c r="A412" s="31">
        <f>A372</f>
        <v>2</v>
      </c>
      <c r="B412" s="32">
        <f>B372</f>
        <v>3</v>
      </c>
      <c r="C412" s="83" t="s">
        <v>4</v>
      </c>
      <c r="D412" s="84"/>
      <c r="E412" s="33"/>
      <c r="F412" s="34">
        <f>F378+F382+F392+F397+F404+F411</f>
        <v>0</v>
      </c>
      <c r="G412" s="34">
        <f t="shared" ref="G412" si="217">G378+G382+G392+G397+G404+G411</f>
        <v>75.680000000000007</v>
      </c>
      <c r="H412" s="34">
        <f t="shared" ref="H412" si="218">H378+H382+H392+H397+H404+H411</f>
        <v>77.98</v>
      </c>
      <c r="I412" s="34">
        <f t="shared" ref="I412" si="219">I378+I382+I392+I397+I404+I411</f>
        <v>367.23</v>
      </c>
      <c r="J412" s="34">
        <f t="shared" ref="J412" si="220">J378+J382+J392+J397+J404+J411</f>
        <v>2366.0222143479409</v>
      </c>
      <c r="K412" s="35"/>
      <c r="L412" s="34">
        <v>317.33</v>
      </c>
    </row>
    <row r="413" spans="1:12" ht="15" x14ac:dyDescent="0.25">
      <c r="A413" s="22">
        <v>2</v>
      </c>
      <c r="B413" s="23">
        <v>4</v>
      </c>
      <c r="C413" s="24" t="s">
        <v>20</v>
      </c>
      <c r="D413" s="5" t="s">
        <v>21</v>
      </c>
      <c r="E413" s="66" t="s">
        <v>133</v>
      </c>
      <c r="F413" s="63" t="s">
        <v>66</v>
      </c>
      <c r="G413" s="62">
        <v>21.45</v>
      </c>
      <c r="H413" s="62">
        <v>14.9</v>
      </c>
      <c r="I413" s="62">
        <v>26.91</v>
      </c>
      <c r="J413" s="62">
        <v>329.34492675000007</v>
      </c>
      <c r="K413" s="64" t="str">
        <f>"15/5"</f>
        <v>15/5</v>
      </c>
      <c r="L413" s="63">
        <v>44.8</v>
      </c>
    </row>
    <row r="414" spans="1:12" ht="15" x14ac:dyDescent="0.25">
      <c r="A414" s="25"/>
      <c r="B414" s="16"/>
      <c r="C414" s="11"/>
      <c r="D414" s="7" t="s">
        <v>22</v>
      </c>
      <c r="E414" s="66" t="s">
        <v>134</v>
      </c>
      <c r="F414" s="63" t="s">
        <v>135</v>
      </c>
      <c r="G414" s="63">
        <v>0.05</v>
      </c>
      <c r="H414" s="63">
        <v>4.3499999999999996</v>
      </c>
      <c r="I414" s="63">
        <v>0.08</v>
      </c>
      <c r="J414" s="63">
        <v>39.638399999999997</v>
      </c>
      <c r="K414" s="64" t="str">
        <f>"-"</f>
        <v>-</v>
      </c>
      <c r="L414" s="63">
        <v>8.16</v>
      </c>
    </row>
    <row r="415" spans="1:12" ht="15" x14ac:dyDescent="0.25">
      <c r="A415" s="25"/>
      <c r="B415" s="16"/>
      <c r="C415" s="11"/>
      <c r="D415" s="7" t="s">
        <v>23</v>
      </c>
      <c r="E415" s="66" t="s">
        <v>68</v>
      </c>
      <c r="F415" s="63" t="s">
        <v>59</v>
      </c>
      <c r="G415" s="63">
        <v>0.12</v>
      </c>
      <c r="H415" s="63">
        <v>0.02</v>
      </c>
      <c r="I415" s="63">
        <v>9.83</v>
      </c>
      <c r="J415" s="63">
        <v>38.659836097560984</v>
      </c>
      <c r="K415" s="64" t="str">
        <f>"29/10"</f>
        <v>29/10</v>
      </c>
      <c r="L415" s="63">
        <v>7.56</v>
      </c>
    </row>
    <row r="416" spans="1:12" ht="15" x14ac:dyDescent="0.25">
      <c r="A416" s="25"/>
      <c r="B416" s="16"/>
      <c r="C416" s="11"/>
      <c r="D416" s="7" t="s">
        <v>24</v>
      </c>
      <c r="E416" s="67" t="s">
        <v>53</v>
      </c>
      <c r="F416" s="62" t="s">
        <v>67</v>
      </c>
      <c r="G416" s="62">
        <v>3.31</v>
      </c>
      <c r="H416" s="62">
        <v>0.33</v>
      </c>
      <c r="I416" s="62">
        <v>23.45</v>
      </c>
      <c r="J416" s="62">
        <v>111.95049999999999</v>
      </c>
      <c r="K416" s="65" t="str">
        <f>"-"</f>
        <v>-</v>
      </c>
      <c r="L416" s="62">
        <v>2.95</v>
      </c>
    </row>
    <row r="417" spans="1:12" ht="15" x14ac:dyDescent="0.25">
      <c r="A417" s="25"/>
      <c r="B417" s="16"/>
      <c r="C417" s="11"/>
      <c r="D417" s="6"/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6"/>
      <c r="B419" s="18"/>
      <c r="C419" s="8"/>
      <c r="D419" s="19" t="s">
        <v>39</v>
      </c>
      <c r="E419" s="9"/>
      <c r="F419" s="21">
        <f>SUM(F413:F418)</f>
        <v>0</v>
      </c>
      <c r="G419" s="21">
        <f>SUM(G413:G418)</f>
        <v>24.93</v>
      </c>
      <c r="H419" s="21">
        <f>SUM(H413:H418)</f>
        <v>19.599999999999998</v>
      </c>
      <c r="I419" s="21">
        <f>SUM(I413:I418)</f>
        <v>60.269999999999996</v>
      </c>
      <c r="J419" s="21">
        <f>SUM(J413:J418)</f>
        <v>519.59366284756106</v>
      </c>
      <c r="K419" s="27"/>
      <c r="L419" s="21">
        <f>SUM(L413:L418)</f>
        <v>63.47</v>
      </c>
    </row>
    <row r="420" spans="1:12" ht="15" x14ac:dyDescent="0.25">
      <c r="A420" s="28">
        <f>A413</f>
        <v>2</v>
      </c>
      <c r="B420" s="14">
        <f>B413</f>
        <v>4</v>
      </c>
      <c r="C420" s="10" t="s">
        <v>25</v>
      </c>
      <c r="D420" s="12" t="s">
        <v>24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6"/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6"/>
      <c r="B423" s="18"/>
      <c r="C423" s="8"/>
      <c r="D423" s="19" t="s">
        <v>39</v>
      </c>
      <c r="E423" s="9"/>
      <c r="F423" s="21">
        <f>SUM(F420:F422)</f>
        <v>0</v>
      </c>
      <c r="G423" s="21">
        <f t="shared" ref="G423" si="221">SUM(G420:G422)</f>
        <v>0</v>
      </c>
      <c r="H423" s="21">
        <f t="shared" ref="H423" si="222">SUM(H420:H422)</f>
        <v>0</v>
      </c>
      <c r="I423" s="21">
        <f t="shared" ref="I423" si="223">SUM(I420:I422)</f>
        <v>0</v>
      </c>
      <c r="J423" s="21">
        <f t="shared" ref="J423" si="224">SUM(J420:J422)</f>
        <v>0</v>
      </c>
      <c r="K423" s="27"/>
      <c r="L423" s="21">
        <f t="shared" ref="L423" ca="1" si="225">SUM(L420:L428)</f>
        <v>0</v>
      </c>
    </row>
    <row r="424" spans="1:12" ht="15" x14ac:dyDescent="0.25">
      <c r="A424" s="28">
        <f>A413</f>
        <v>2</v>
      </c>
      <c r="B424" s="14">
        <f>B413</f>
        <v>4</v>
      </c>
      <c r="C424" s="10" t="s">
        <v>26</v>
      </c>
      <c r="D424" s="7" t="s">
        <v>27</v>
      </c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5"/>
      <c r="B425" s="16"/>
      <c r="C425" s="11"/>
      <c r="D425" s="7" t="s">
        <v>28</v>
      </c>
      <c r="E425" s="66" t="s">
        <v>136</v>
      </c>
      <c r="F425" s="63" t="s">
        <v>64</v>
      </c>
      <c r="G425" s="62">
        <v>4.82</v>
      </c>
      <c r="H425" s="62">
        <v>3.86</v>
      </c>
      <c r="I425" s="62">
        <v>28.91</v>
      </c>
      <c r="J425" s="62">
        <v>128.22802859999999</v>
      </c>
      <c r="K425" s="64" t="str">
        <f>"18/2"</f>
        <v>18/2</v>
      </c>
      <c r="L425" s="63">
        <v>26.14</v>
      </c>
    </row>
    <row r="426" spans="1:12" ht="15" x14ac:dyDescent="0.25">
      <c r="A426" s="25"/>
      <c r="B426" s="16"/>
      <c r="C426" s="11"/>
      <c r="D426" s="7" t="s">
        <v>29</v>
      </c>
      <c r="E426" s="66" t="s">
        <v>137</v>
      </c>
      <c r="F426" s="63" t="s">
        <v>140</v>
      </c>
      <c r="G426" s="63">
        <v>10.64</v>
      </c>
      <c r="H426" s="63">
        <v>6.83</v>
      </c>
      <c r="I426" s="63">
        <v>3.1</v>
      </c>
      <c r="J426" s="63">
        <v>216.32995</v>
      </c>
      <c r="K426" s="64" t="str">
        <f>"16/7"</f>
        <v>16/7</v>
      </c>
      <c r="L426" s="63">
        <v>45.06</v>
      </c>
    </row>
    <row r="427" spans="1:12" ht="15" x14ac:dyDescent="0.25">
      <c r="A427" s="25"/>
      <c r="B427" s="16"/>
      <c r="C427" s="11"/>
      <c r="D427" s="7" t="s">
        <v>30</v>
      </c>
      <c r="E427" s="66" t="s">
        <v>138</v>
      </c>
      <c r="F427" s="63" t="s">
        <v>66</v>
      </c>
      <c r="G427" s="63">
        <v>3.78</v>
      </c>
      <c r="H427" s="63">
        <v>7.14</v>
      </c>
      <c r="I427" s="63">
        <v>39.6</v>
      </c>
      <c r="J427" s="63">
        <v>237.58650450000002</v>
      </c>
      <c r="K427" s="64" t="str">
        <f>"44/3"</f>
        <v>44/3</v>
      </c>
      <c r="L427" s="63">
        <v>23.08</v>
      </c>
    </row>
    <row r="428" spans="1:12" ht="15" x14ac:dyDescent="0.25">
      <c r="A428" s="25"/>
      <c r="B428" s="16"/>
      <c r="C428" s="11"/>
      <c r="D428" s="7" t="s">
        <v>31</v>
      </c>
      <c r="E428" s="66" t="s">
        <v>139</v>
      </c>
      <c r="F428" s="63" t="s">
        <v>59</v>
      </c>
      <c r="G428" s="63">
        <v>0.16</v>
      </c>
      <c r="H428" s="63">
        <v>0.04</v>
      </c>
      <c r="I428" s="63">
        <v>12.2</v>
      </c>
      <c r="J428" s="63">
        <v>47.687819999999995</v>
      </c>
      <c r="K428" s="64" t="str">
        <f>"7/10"</f>
        <v>7/10</v>
      </c>
      <c r="L428" s="63">
        <v>13.84</v>
      </c>
    </row>
    <row r="429" spans="1:12" ht="15" x14ac:dyDescent="0.25">
      <c r="A429" s="25"/>
      <c r="B429" s="16"/>
      <c r="C429" s="11"/>
      <c r="D429" s="7" t="s">
        <v>32</v>
      </c>
      <c r="E429" s="67" t="s">
        <v>53</v>
      </c>
      <c r="F429" s="62" t="s">
        <v>91</v>
      </c>
      <c r="G429" s="62">
        <v>2.64</v>
      </c>
      <c r="H429" s="62">
        <v>0.26</v>
      </c>
      <c r="I429" s="62">
        <v>18.760000000000002</v>
      </c>
      <c r="J429" s="62">
        <v>89.560399999999987</v>
      </c>
      <c r="K429" s="65" t="str">
        <f>"-"</f>
        <v>-</v>
      </c>
      <c r="L429" s="62">
        <v>2.95</v>
      </c>
    </row>
    <row r="430" spans="1:12" ht="15" x14ac:dyDescent="0.25">
      <c r="A430" s="25"/>
      <c r="B430" s="16"/>
      <c r="C430" s="11"/>
      <c r="D430" s="7" t="s">
        <v>33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SUM(F424:F432)</f>
        <v>0</v>
      </c>
      <c r="G433" s="21">
        <f t="shared" ref="G433" si="226">SUM(G424:G432)</f>
        <v>22.040000000000003</v>
      </c>
      <c r="H433" s="21">
        <f t="shared" ref="H433" si="227">SUM(H424:H432)</f>
        <v>18.13</v>
      </c>
      <c r="I433" s="21">
        <f t="shared" ref="I433" si="228">SUM(I424:I432)</f>
        <v>102.57000000000001</v>
      </c>
      <c r="J433" s="21">
        <f t="shared" ref="J433:L433" si="229">SUM(J424:J432)</f>
        <v>719.39270309999995</v>
      </c>
      <c r="K433" s="21">
        <f t="shared" si="229"/>
        <v>0</v>
      </c>
      <c r="L433" s="21">
        <f t="shared" si="229"/>
        <v>111.07000000000001</v>
      </c>
    </row>
    <row r="434" spans="1:12" ht="15" x14ac:dyDescent="0.25">
      <c r="A434" s="28">
        <f>A413</f>
        <v>2</v>
      </c>
      <c r="B434" s="14">
        <f>B413</f>
        <v>4</v>
      </c>
      <c r="C434" s="10" t="s">
        <v>34</v>
      </c>
      <c r="D434" s="12" t="s">
        <v>35</v>
      </c>
      <c r="E434" s="67" t="s">
        <v>141</v>
      </c>
      <c r="F434" s="62" t="s">
        <v>142</v>
      </c>
      <c r="G434" s="62">
        <v>6.04</v>
      </c>
      <c r="H434" s="62">
        <v>4.2699999999999996</v>
      </c>
      <c r="I434" s="62">
        <v>36.96</v>
      </c>
      <c r="J434" s="62">
        <v>209.20516364366665</v>
      </c>
      <c r="K434" s="65" t="str">
        <f>"8/12"</f>
        <v>8/12</v>
      </c>
      <c r="L434" s="62">
        <v>12.99</v>
      </c>
    </row>
    <row r="435" spans="1:12" ht="15" x14ac:dyDescent="0.25">
      <c r="A435" s="25"/>
      <c r="B435" s="16"/>
      <c r="C435" s="11"/>
      <c r="D435" s="12" t="s">
        <v>31</v>
      </c>
      <c r="E435" s="66" t="s">
        <v>83</v>
      </c>
      <c r="F435" s="63" t="s">
        <v>75</v>
      </c>
      <c r="G435" s="63">
        <v>2.67</v>
      </c>
      <c r="H435" s="63">
        <v>2.83</v>
      </c>
      <c r="I435" s="63">
        <v>19.079999999999998</v>
      </c>
      <c r="J435" s="63">
        <v>109.4367645</v>
      </c>
      <c r="K435" s="64" t="str">
        <f>"34/10"</f>
        <v>34/10</v>
      </c>
      <c r="L435" s="63">
        <v>18.75</v>
      </c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5"/>
      <c r="B437" s="16"/>
      <c r="C437" s="11"/>
      <c r="D437" s="6"/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6"/>
      <c r="B438" s="18"/>
      <c r="C438" s="8"/>
      <c r="D438" s="19" t="s">
        <v>39</v>
      </c>
      <c r="E438" s="9"/>
      <c r="F438" s="21">
        <f>SUM(F434:F437)</f>
        <v>0</v>
      </c>
      <c r="G438" s="21">
        <f t="shared" ref="G438" si="230">SUM(G434:G437)</f>
        <v>8.7100000000000009</v>
      </c>
      <c r="H438" s="21">
        <f t="shared" ref="H438" si="231">SUM(H434:H437)</f>
        <v>7.1</v>
      </c>
      <c r="I438" s="21">
        <f t="shared" ref="I438" si="232">SUM(I434:I437)</f>
        <v>56.04</v>
      </c>
      <c r="J438" s="21">
        <f t="shared" ref="J438:L438" si="233">SUM(J434:J437)</f>
        <v>318.64192814366663</v>
      </c>
      <c r="K438" s="21">
        <f t="shared" si="233"/>
        <v>0</v>
      </c>
      <c r="L438" s="21">
        <f t="shared" si="233"/>
        <v>31.740000000000002</v>
      </c>
    </row>
    <row r="439" spans="1:12" ht="15" x14ac:dyDescent="0.25">
      <c r="A439" s="28">
        <f>A413</f>
        <v>2</v>
      </c>
      <c r="B439" s="14">
        <f>B413</f>
        <v>4</v>
      </c>
      <c r="C439" s="10" t="s">
        <v>36</v>
      </c>
      <c r="D439" s="7" t="s">
        <v>21</v>
      </c>
      <c r="E439" s="66" t="s">
        <v>143</v>
      </c>
      <c r="F439" s="63" t="s">
        <v>70</v>
      </c>
      <c r="G439" s="63">
        <v>11.07</v>
      </c>
      <c r="H439" s="63">
        <v>9.2899999999999991</v>
      </c>
      <c r="I439" s="63">
        <v>4.4800000000000004</v>
      </c>
      <c r="J439" s="63">
        <v>145.83683812499999</v>
      </c>
      <c r="K439" s="64" t="str">
        <f>"18/8"</f>
        <v>18/8</v>
      </c>
      <c r="L439" s="63">
        <v>41.69</v>
      </c>
    </row>
    <row r="440" spans="1:12" ht="15" x14ac:dyDescent="0.25">
      <c r="A440" s="25"/>
      <c r="B440" s="16"/>
      <c r="C440" s="11"/>
      <c r="D440" s="7" t="s">
        <v>30</v>
      </c>
      <c r="E440" s="66" t="s">
        <v>144</v>
      </c>
      <c r="F440" s="63" t="s">
        <v>66</v>
      </c>
      <c r="G440" s="63">
        <v>2.5</v>
      </c>
      <c r="H440" s="63">
        <v>3.98</v>
      </c>
      <c r="I440" s="63">
        <v>17.350000000000001</v>
      </c>
      <c r="J440" s="63">
        <v>110.40025393499999</v>
      </c>
      <c r="K440" s="64" t="str">
        <f>"32/3"</f>
        <v>32/3</v>
      </c>
      <c r="L440" s="63">
        <v>30.95</v>
      </c>
    </row>
    <row r="441" spans="1:12" ht="15" x14ac:dyDescent="0.25">
      <c r="A441" s="25"/>
      <c r="B441" s="16"/>
      <c r="C441" s="11"/>
      <c r="D441" s="7" t="s">
        <v>31</v>
      </c>
      <c r="E441" s="66" t="s">
        <v>55</v>
      </c>
      <c r="F441" s="63" t="s">
        <v>59</v>
      </c>
      <c r="G441" s="63">
        <v>0.08</v>
      </c>
      <c r="H441" s="63">
        <v>0.02</v>
      </c>
      <c r="I441" s="63">
        <v>9.84</v>
      </c>
      <c r="J441" s="63">
        <v>37.802231999999989</v>
      </c>
      <c r="K441" s="64" t="str">
        <f>"27/10"</f>
        <v>27/10</v>
      </c>
      <c r="L441" s="63">
        <v>3.72</v>
      </c>
    </row>
    <row r="442" spans="1:12" ht="15" x14ac:dyDescent="0.25">
      <c r="A442" s="25"/>
      <c r="B442" s="16"/>
      <c r="C442" s="11"/>
      <c r="D442" s="7" t="s">
        <v>23</v>
      </c>
      <c r="E442" s="67" t="s">
        <v>53</v>
      </c>
      <c r="F442" s="62" t="s">
        <v>67</v>
      </c>
      <c r="G442" s="62">
        <v>3.31</v>
      </c>
      <c r="H442" s="62">
        <v>0.33</v>
      </c>
      <c r="I442" s="62">
        <v>23.45</v>
      </c>
      <c r="J442" s="62">
        <v>111.95049999999999</v>
      </c>
      <c r="K442" s="65" t="str">
        <f>"-"</f>
        <v>-</v>
      </c>
      <c r="L442" s="62">
        <v>2.95</v>
      </c>
    </row>
    <row r="443" spans="1:12" ht="15" x14ac:dyDescent="0.25">
      <c r="A443" s="25"/>
      <c r="B443" s="16"/>
      <c r="C443" s="11"/>
      <c r="D443" s="6"/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6"/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6"/>
      <c r="B445" s="18"/>
      <c r="C445" s="8"/>
      <c r="D445" s="19" t="s">
        <v>39</v>
      </c>
      <c r="E445" s="9"/>
      <c r="F445" s="21">
        <f>SUM(F439:F444)</f>
        <v>0</v>
      </c>
      <c r="G445" s="21">
        <f t="shared" ref="G445" si="234">SUM(G439:G444)</f>
        <v>16.96</v>
      </c>
      <c r="H445" s="21">
        <f t="shared" ref="H445" si="235">SUM(H439:H444)</f>
        <v>13.62</v>
      </c>
      <c r="I445" s="21">
        <f t="shared" ref="I445" si="236">SUM(I439:I444)</f>
        <v>55.120000000000005</v>
      </c>
      <c r="J445" s="21">
        <f t="shared" ref="J445:L445" si="237">SUM(J439:J444)</f>
        <v>405.98982405999999</v>
      </c>
      <c r="K445" s="21">
        <f t="shared" si="237"/>
        <v>0</v>
      </c>
      <c r="L445" s="21">
        <f t="shared" si="237"/>
        <v>79.31</v>
      </c>
    </row>
    <row r="446" spans="1:12" ht="15" x14ac:dyDescent="0.25">
      <c r="A446" s="28">
        <f>A413</f>
        <v>2</v>
      </c>
      <c r="B446" s="14">
        <f>B413</f>
        <v>4</v>
      </c>
      <c r="C446" s="10" t="s">
        <v>37</v>
      </c>
      <c r="D446" s="12" t="s">
        <v>38</v>
      </c>
      <c r="E446" s="67" t="s">
        <v>117</v>
      </c>
      <c r="F446" s="62" t="s">
        <v>75</v>
      </c>
      <c r="G446" s="62">
        <v>5.23</v>
      </c>
      <c r="H446" s="62">
        <v>5.77</v>
      </c>
      <c r="I446" s="62">
        <v>8.48</v>
      </c>
      <c r="J446" s="62">
        <v>105.673653</v>
      </c>
      <c r="K446" s="78" t="s">
        <v>145</v>
      </c>
      <c r="L446" s="62">
        <v>24.78</v>
      </c>
    </row>
    <row r="447" spans="1:12" ht="15" x14ac:dyDescent="0.25">
      <c r="A447" s="25"/>
      <c r="B447" s="16"/>
      <c r="C447" s="11"/>
      <c r="D447" s="12" t="s">
        <v>35</v>
      </c>
      <c r="E447" s="66" t="s">
        <v>81</v>
      </c>
      <c r="F447" s="63" t="s">
        <v>118</v>
      </c>
      <c r="G447" s="63">
        <v>0.64</v>
      </c>
      <c r="H447" s="63">
        <v>0</v>
      </c>
      <c r="I447" s="63">
        <v>1.6</v>
      </c>
      <c r="J447" s="63">
        <v>9.1199999999999992</v>
      </c>
      <c r="K447" s="79" t="s">
        <v>105</v>
      </c>
      <c r="L447" s="63">
        <v>6.96</v>
      </c>
    </row>
    <row r="448" spans="1:12" ht="15" x14ac:dyDescent="0.25">
      <c r="A448" s="25"/>
      <c r="B448" s="16"/>
      <c r="C448" s="11"/>
      <c r="D448" s="12" t="s">
        <v>31</v>
      </c>
      <c r="E448" s="50"/>
      <c r="F448" s="51"/>
      <c r="G448" s="51"/>
      <c r="H448" s="51"/>
      <c r="I448" s="51"/>
      <c r="J448" s="51"/>
      <c r="K448" s="71"/>
      <c r="L448" s="51"/>
    </row>
    <row r="449" spans="1:12" ht="15" x14ac:dyDescent="0.25">
      <c r="A449" s="25"/>
      <c r="B449" s="16"/>
      <c r="C449" s="11"/>
      <c r="D449" s="12" t="s">
        <v>24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20" t="s">
        <v>39</v>
      </c>
      <c r="E452" s="9"/>
      <c r="F452" s="21">
        <f>SUM(F446:F451)</f>
        <v>0</v>
      </c>
      <c r="G452" s="21">
        <f t="shared" ref="G452" si="238">SUM(G446:G451)</f>
        <v>5.87</v>
      </c>
      <c r="H452" s="21">
        <f t="shared" ref="H452" si="239">SUM(H446:H451)</f>
        <v>5.77</v>
      </c>
      <c r="I452" s="21">
        <f t="shared" ref="I452" si="240">SUM(I446:I451)</f>
        <v>10.08</v>
      </c>
      <c r="J452" s="21">
        <f t="shared" ref="J452:L452" si="241">SUM(J446:J451)</f>
        <v>114.79365300000001</v>
      </c>
      <c r="K452" s="21">
        <f t="shared" si="241"/>
        <v>0</v>
      </c>
      <c r="L452" s="21">
        <f t="shared" si="241"/>
        <v>31.740000000000002</v>
      </c>
    </row>
    <row r="453" spans="1:12" ht="15.75" customHeight="1" thickBot="1" x14ac:dyDescent="0.25">
      <c r="A453" s="31">
        <f>A413</f>
        <v>2</v>
      </c>
      <c r="B453" s="32">
        <f>B413</f>
        <v>4</v>
      </c>
      <c r="C453" s="83" t="s">
        <v>4</v>
      </c>
      <c r="D453" s="84"/>
      <c r="E453" s="33"/>
      <c r="F453" s="34">
        <f>F419+F423+F433+F438+F445+F452</f>
        <v>0</v>
      </c>
      <c r="G453" s="34">
        <f t="shared" ref="G453" si="242">G419+G423+G433+G438+G445+G452</f>
        <v>78.510000000000005</v>
      </c>
      <c r="H453" s="34">
        <f t="shared" ref="H453" si="243">H419+H423+H433+H438+H445+H452</f>
        <v>64.22</v>
      </c>
      <c r="I453" s="34">
        <f t="shared" ref="I453" si="244">I419+I423+I433+I438+I445+I452</f>
        <v>284.08</v>
      </c>
      <c r="J453" s="34">
        <f t="shared" ref="J453" si="245">J419+J423+J433+J438+J445+J452</f>
        <v>2078.4117711512276</v>
      </c>
      <c r="K453" s="35"/>
      <c r="L453" s="34">
        <v>317.33</v>
      </c>
    </row>
    <row r="454" spans="1:12" ht="15" x14ac:dyDescent="0.25">
      <c r="A454" s="22">
        <v>2</v>
      </c>
      <c r="B454" s="23">
        <v>5</v>
      </c>
      <c r="C454" s="24" t="s">
        <v>20</v>
      </c>
      <c r="D454" s="5" t="s">
        <v>21</v>
      </c>
      <c r="E454" s="66" t="s">
        <v>146</v>
      </c>
      <c r="F454" s="63" t="s">
        <v>66</v>
      </c>
      <c r="G454" s="62">
        <v>14.59</v>
      </c>
      <c r="H454" s="62">
        <v>15.9</v>
      </c>
      <c r="I454" s="62">
        <v>18.54</v>
      </c>
      <c r="J454" s="62">
        <v>251.22885099999999</v>
      </c>
      <c r="K454" s="64" t="str">
        <f>"2/6"</f>
        <v>2/6</v>
      </c>
      <c r="L454" s="63">
        <v>49.03</v>
      </c>
    </row>
    <row r="455" spans="1:12" ht="15" x14ac:dyDescent="0.25">
      <c r="A455" s="25"/>
      <c r="B455" s="16"/>
      <c r="C455" s="11"/>
      <c r="D455" s="7" t="s">
        <v>22</v>
      </c>
      <c r="E455" s="66" t="s">
        <v>52</v>
      </c>
      <c r="F455" s="63" t="s">
        <v>59</v>
      </c>
      <c r="G455" s="63">
        <v>1.03</v>
      </c>
      <c r="H455" s="63">
        <v>0.06</v>
      </c>
      <c r="I455" s="63">
        <v>34.119999999999997</v>
      </c>
      <c r="J455" s="63">
        <v>130.78064799999996</v>
      </c>
      <c r="K455" s="64" t="str">
        <f>"20/10"</f>
        <v>20/10</v>
      </c>
      <c r="L455" s="63">
        <v>11.49</v>
      </c>
    </row>
    <row r="456" spans="1:12" ht="15" x14ac:dyDescent="0.25">
      <c r="A456" s="25"/>
      <c r="B456" s="16"/>
      <c r="C456" s="11"/>
      <c r="D456" s="7" t="s">
        <v>23</v>
      </c>
      <c r="E456" s="67" t="s">
        <v>53</v>
      </c>
      <c r="F456" s="62" t="s">
        <v>67</v>
      </c>
      <c r="G456" s="62">
        <v>3.31</v>
      </c>
      <c r="H456" s="62">
        <v>0.33</v>
      </c>
      <c r="I456" s="62">
        <v>23.45</v>
      </c>
      <c r="J456" s="62">
        <v>111.95049999999999</v>
      </c>
      <c r="K456" s="65" t="str">
        <f>"-"</f>
        <v>-</v>
      </c>
      <c r="L456" s="62">
        <v>2.95</v>
      </c>
    </row>
    <row r="457" spans="1:12" ht="15" x14ac:dyDescent="0.25">
      <c r="A457" s="25"/>
      <c r="B457" s="16"/>
      <c r="C457" s="11"/>
      <c r="D457" s="7" t="s">
        <v>24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6"/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6"/>
      <c r="B460" s="18"/>
      <c r="C460" s="8"/>
      <c r="D460" s="19" t="s">
        <v>39</v>
      </c>
      <c r="E460" s="9"/>
      <c r="F460" s="21">
        <f>SUM(F454:F459)</f>
        <v>0</v>
      </c>
      <c r="G460" s="21">
        <f>SUM(G454:G459)</f>
        <v>18.93</v>
      </c>
      <c r="H460" s="21">
        <f>SUM(H454:H459)</f>
        <v>16.29</v>
      </c>
      <c r="I460" s="21">
        <f>SUM(I454:I459)</f>
        <v>76.11</v>
      </c>
      <c r="J460" s="21">
        <f>SUM(J454:J459)</f>
        <v>493.95999899999993</v>
      </c>
      <c r="K460" s="27"/>
      <c r="L460" s="21">
        <f>SUM(L454:L459)</f>
        <v>63.470000000000006</v>
      </c>
    </row>
    <row r="461" spans="1:12" ht="15" x14ac:dyDescent="0.25">
      <c r="A461" s="28">
        <f>A454</f>
        <v>2</v>
      </c>
      <c r="B461" s="14">
        <f>B454</f>
        <v>5</v>
      </c>
      <c r="C461" s="10" t="s">
        <v>25</v>
      </c>
      <c r="D461" s="12" t="s">
        <v>24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6"/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6"/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6"/>
      <c r="B464" s="18"/>
      <c r="C464" s="8"/>
      <c r="D464" s="19" t="s">
        <v>39</v>
      </c>
      <c r="E464" s="9"/>
      <c r="F464" s="21">
        <f>SUM(F461:F463)</f>
        <v>0</v>
      </c>
      <c r="G464" s="21">
        <f t="shared" ref="G464" si="246">SUM(G461:G463)</f>
        <v>0</v>
      </c>
      <c r="H464" s="21">
        <f t="shared" ref="H464" si="247">SUM(H461:H463)</f>
        <v>0</v>
      </c>
      <c r="I464" s="21">
        <f t="shared" ref="I464" si="248">SUM(I461:I463)</f>
        <v>0</v>
      </c>
      <c r="J464" s="21">
        <f t="shared" ref="J464" si="249">SUM(J461:J463)</f>
        <v>0</v>
      </c>
      <c r="K464" s="27"/>
      <c r="L464" s="21">
        <f ca="1">SUM(L461:L468)</f>
        <v>0</v>
      </c>
    </row>
    <row r="465" spans="1:12" ht="15" x14ac:dyDescent="0.25">
      <c r="A465" s="28">
        <f>A454</f>
        <v>2</v>
      </c>
      <c r="B465" s="14">
        <f>B454</f>
        <v>5</v>
      </c>
      <c r="C465" s="10" t="s">
        <v>26</v>
      </c>
      <c r="D465" s="7" t="s">
        <v>27</v>
      </c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5"/>
      <c r="B466" s="16"/>
      <c r="C466" s="11"/>
      <c r="D466" s="7" t="s">
        <v>28</v>
      </c>
      <c r="E466" s="66" t="s">
        <v>147</v>
      </c>
      <c r="F466" s="63" t="s">
        <v>59</v>
      </c>
      <c r="G466" s="63">
        <v>7.91</v>
      </c>
      <c r="H466" s="63">
        <v>3.89</v>
      </c>
      <c r="I466" s="63">
        <v>23.05</v>
      </c>
      <c r="J466" s="63">
        <v>117.70067999999999</v>
      </c>
      <c r="K466" s="64" t="str">
        <f>"35/2"</f>
        <v>35/2</v>
      </c>
      <c r="L466" s="63">
        <v>32.14</v>
      </c>
    </row>
    <row r="467" spans="1:12" ht="15" x14ac:dyDescent="0.25">
      <c r="A467" s="25"/>
      <c r="B467" s="16"/>
      <c r="C467" s="11"/>
      <c r="D467" s="7" t="s">
        <v>29</v>
      </c>
      <c r="E467" s="66" t="s">
        <v>148</v>
      </c>
      <c r="F467" s="63" t="s">
        <v>59</v>
      </c>
      <c r="G467" s="62">
        <v>12.52</v>
      </c>
      <c r="H467" s="62">
        <v>18.93</v>
      </c>
      <c r="I467" s="62">
        <v>32.81</v>
      </c>
      <c r="J467" s="62">
        <v>285.274105115385</v>
      </c>
      <c r="K467" s="64" t="str">
        <f>"47/8"</f>
        <v>47/8</v>
      </c>
      <c r="L467" s="63">
        <v>63.34</v>
      </c>
    </row>
    <row r="468" spans="1:12" ht="15" x14ac:dyDescent="0.25">
      <c r="A468" s="25"/>
      <c r="B468" s="16"/>
      <c r="C468" s="11"/>
      <c r="D468" s="7" t="s">
        <v>31</v>
      </c>
      <c r="E468" s="66" t="s">
        <v>79</v>
      </c>
      <c r="F468" s="63" t="s">
        <v>59</v>
      </c>
      <c r="G468" s="63">
        <v>1.02</v>
      </c>
      <c r="H468" s="63">
        <v>0.06</v>
      </c>
      <c r="I468" s="63">
        <v>23.18</v>
      </c>
      <c r="J468" s="63">
        <v>87.598919999999993</v>
      </c>
      <c r="K468" s="64" t="str">
        <f>"6/10"</f>
        <v>6/10</v>
      </c>
      <c r="L468" s="63">
        <v>12.64</v>
      </c>
    </row>
    <row r="469" spans="1:12" ht="15" x14ac:dyDescent="0.25">
      <c r="A469" s="25"/>
      <c r="B469" s="16"/>
      <c r="C469" s="11"/>
      <c r="D469" s="7" t="s">
        <v>32</v>
      </c>
      <c r="E469" s="67" t="s">
        <v>53</v>
      </c>
      <c r="F469" s="62" t="s">
        <v>67</v>
      </c>
      <c r="G469" s="62">
        <v>3.31</v>
      </c>
      <c r="H469" s="62">
        <v>0.33</v>
      </c>
      <c r="I469" s="62">
        <v>23.45</v>
      </c>
      <c r="J469" s="62">
        <v>111.95049999999999</v>
      </c>
      <c r="K469" s="65" t="str">
        <f>"-"</f>
        <v>-</v>
      </c>
      <c r="L469" s="62">
        <v>2.95</v>
      </c>
    </row>
    <row r="470" spans="1:12" ht="15" x14ac:dyDescent="0.25">
      <c r="A470" s="25"/>
      <c r="B470" s="16"/>
      <c r="C470" s="11"/>
      <c r="D470" s="7" t="s">
        <v>33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6"/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6"/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6"/>
      <c r="B473" s="18"/>
      <c r="C473" s="8"/>
      <c r="D473" s="19" t="s">
        <v>39</v>
      </c>
      <c r="E473" s="9"/>
      <c r="F473" s="21">
        <f>SUM(F465:F472)</f>
        <v>0</v>
      </c>
      <c r="G473" s="21">
        <f>SUM(G465:G472)</f>
        <v>24.759999999999998</v>
      </c>
      <c r="H473" s="21">
        <f>SUM(H465:H472)</f>
        <v>23.209999999999997</v>
      </c>
      <c r="I473" s="21">
        <f>SUM(I465:I472)</f>
        <v>102.49</v>
      </c>
      <c r="J473" s="21">
        <f>SUM(J465:J472)</f>
        <v>602.52420511538503</v>
      </c>
      <c r="K473" s="21">
        <f t="shared" ref="K473:L473" si="250">SUM(K465:K472)</f>
        <v>0</v>
      </c>
      <c r="L473" s="21">
        <f t="shared" si="250"/>
        <v>111.07000000000001</v>
      </c>
    </row>
    <row r="474" spans="1:12" ht="15" x14ac:dyDescent="0.25">
      <c r="A474" s="28">
        <f>A454</f>
        <v>2</v>
      </c>
      <c r="B474" s="14">
        <f>B454</f>
        <v>5</v>
      </c>
      <c r="C474" s="10" t="s">
        <v>34</v>
      </c>
      <c r="D474" s="12" t="s">
        <v>35</v>
      </c>
      <c r="E474" s="66" t="s">
        <v>149</v>
      </c>
      <c r="F474" s="63" t="s">
        <v>100</v>
      </c>
      <c r="G474" s="63">
        <v>7.6</v>
      </c>
      <c r="H474" s="63">
        <v>1.39</v>
      </c>
      <c r="I474" s="63">
        <v>50.7</v>
      </c>
      <c r="J474" s="63">
        <v>244.57765157999998</v>
      </c>
      <c r="K474" s="64" t="str">
        <f>"15/12"</f>
        <v>15/12</v>
      </c>
      <c r="L474" s="63">
        <v>22.44</v>
      </c>
    </row>
    <row r="475" spans="1:12" ht="15" x14ac:dyDescent="0.25">
      <c r="A475" s="25"/>
      <c r="B475" s="16"/>
      <c r="C475" s="11"/>
      <c r="D475" s="12" t="s">
        <v>31</v>
      </c>
      <c r="E475" s="67" t="s">
        <v>150</v>
      </c>
      <c r="F475" s="62" t="s">
        <v>59</v>
      </c>
      <c r="G475" s="62">
        <v>1.5</v>
      </c>
      <c r="H475" s="62">
        <v>1.59</v>
      </c>
      <c r="I475" s="62">
        <v>12.14</v>
      </c>
      <c r="J475" s="62">
        <v>66.499632000000005</v>
      </c>
      <c r="K475" s="65" t="str">
        <f>"31/10"</f>
        <v>31/10</v>
      </c>
      <c r="L475" s="62">
        <v>9.3000000000000007</v>
      </c>
    </row>
    <row r="476" spans="1:12" ht="15" x14ac:dyDescent="0.25">
      <c r="A476" s="25"/>
      <c r="B476" s="16"/>
      <c r="C476" s="11"/>
      <c r="D476" s="6"/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6"/>
      <c r="B478" s="18"/>
      <c r="C478" s="8"/>
      <c r="D478" s="19" t="s">
        <v>39</v>
      </c>
      <c r="E478" s="9"/>
      <c r="F478" s="21">
        <f>SUM(F474:F477)</f>
        <v>0</v>
      </c>
      <c r="G478" s="21">
        <f t="shared" ref="G478" si="251">SUM(G474:G477)</f>
        <v>9.1</v>
      </c>
      <c r="H478" s="21">
        <f t="shared" ref="H478" si="252">SUM(H474:H477)</f>
        <v>2.98</v>
      </c>
      <c r="I478" s="21">
        <f t="shared" ref="I478" si="253">SUM(I474:I477)</f>
        <v>62.84</v>
      </c>
      <c r="J478" s="21">
        <f t="shared" ref="J478:L478" si="254">SUM(J474:J477)</f>
        <v>311.07728357999997</v>
      </c>
      <c r="K478" s="21">
        <f t="shared" si="254"/>
        <v>0</v>
      </c>
      <c r="L478" s="21">
        <f t="shared" si="254"/>
        <v>31.740000000000002</v>
      </c>
    </row>
    <row r="479" spans="1:12" ht="15" x14ac:dyDescent="0.25">
      <c r="A479" s="28">
        <f>A454</f>
        <v>2</v>
      </c>
      <c r="B479" s="14">
        <f>B454</f>
        <v>5</v>
      </c>
      <c r="C479" s="10" t="s">
        <v>36</v>
      </c>
      <c r="D479" s="7" t="s">
        <v>21</v>
      </c>
      <c r="E479" s="66" t="s">
        <v>151</v>
      </c>
      <c r="F479" s="63" t="s">
        <v>100</v>
      </c>
      <c r="G479" s="62">
        <v>10.48</v>
      </c>
      <c r="H479" s="62">
        <v>10.07</v>
      </c>
      <c r="I479" s="62">
        <v>2.19</v>
      </c>
      <c r="J479" s="62">
        <v>141.13043999999999</v>
      </c>
      <c r="K479" s="64" t="str">
        <f>"1/9"</f>
        <v>1/9</v>
      </c>
      <c r="L479" s="63">
        <v>51.45</v>
      </c>
    </row>
    <row r="480" spans="1:12" ht="15" x14ac:dyDescent="0.25">
      <c r="A480" s="25"/>
      <c r="B480" s="16"/>
      <c r="C480" s="11"/>
      <c r="D480" s="7" t="s">
        <v>30</v>
      </c>
      <c r="E480" s="66" t="s">
        <v>62</v>
      </c>
      <c r="F480" s="63" t="s">
        <v>66</v>
      </c>
      <c r="G480" s="63">
        <v>5.3</v>
      </c>
      <c r="H480" s="63">
        <v>2.98</v>
      </c>
      <c r="I480" s="63">
        <v>34.11</v>
      </c>
      <c r="J480" s="63">
        <v>183.94017449999998</v>
      </c>
      <c r="K480" s="64" t="str">
        <f>"46/3"</f>
        <v>46/3</v>
      </c>
      <c r="L480" s="63">
        <v>11.07</v>
      </c>
    </row>
    <row r="481" spans="1:12" ht="15" x14ac:dyDescent="0.25">
      <c r="A481" s="25"/>
      <c r="B481" s="16"/>
      <c r="C481" s="11"/>
      <c r="D481" s="7" t="s">
        <v>31</v>
      </c>
      <c r="E481" s="66" t="s">
        <v>139</v>
      </c>
      <c r="F481" s="63" t="s">
        <v>59</v>
      </c>
      <c r="G481" s="63">
        <v>0.16</v>
      </c>
      <c r="H481" s="63">
        <v>0.04</v>
      </c>
      <c r="I481" s="63">
        <v>12.2</v>
      </c>
      <c r="J481" s="63">
        <v>47.687819999999995</v>
      </c>
      <c r="K481" s="64" t="str">
        <f>"7/10"</f>
        <v>7/10</v>
      </c>
      <c r="L481" s="63">
        <v>13.84</v>
      </c>
    </row>
    <row r="482" spans="1:12" ht="15" x14ac:dyDescent="0.25">
      <c r="A482" s="25"/>
      <c r="B482" s="16"/>
      <c r="C482" s="11"/>
      <c r="D482" s="7" t="s">
        <v>23</v>
      </c>
      <c r="E482" s="67" t="s">
        <v>53</v>
      </c>
      <c r="F482" s="62" t="s">
        <v>67</v>
      </c>
      <c r="G482" s="62">
        <v>3.31</v>
      </c>
      <c r="H482" s="62">
        <v>0.33</v>
      </c>
      <c r="I482" s="62">
        <v>23.45</v>
      </c>
      <c r="J482" s="62">
        <v>111.95049999999999</v>
      </c>
      <c r="K482" s="65" t="str">
        <f>"-"</f>
        <v>-</v>
      </c>
      <c r="L482" s="62">
        <v>2.95</v>
      </c>
    </row>
    <row r="483" spans="1:12" ht="15" x14ac:dyDescent="0.25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6"/>
      <c r="B485" s="18"/>
      <c r="C485" s="8"/>
      <c r="D485" s="19" t="s">
        <v>39</v>
      </c>
      <c r="E485" s="9"/>
      <c r="F485" s="21">
        <f>SUM(F479:F484)</f>
        <v>0</v>
      </c>
      <c r="G485" s="21">
        <f t="shared" ref="G485" si="255">SUM(G479:G484)</f>
        <v>19.25</v>
      </c>
      <c r="H485" s="21">
        <f t="shared" ref="H485" si="256">SUM(H479:H484)</f>
        <v>13.42</v>
      </c>
      <c r="I485" s="21">
        <f t="shared" ref="I485" si="257">SUM(I479:I484)</f>
        <v>71.95</v>
      </c>
      <c r="J485" s="21">
        <f t="shared" ref="J485:L485" si="258">SUM(J479:J484)</f>
        <v>484.70893449999994</v>
      </c>
      <c r="K485" s="21">
        <f t="shared" si="258"/>
        <v>0</v>
      </c>
      <c r="L485" s="21">
        <f t="shared" si="258"/>
        <v>79.31</v>
      </c>
    </row>
    <row r="486" spans="1:12" ht="15" x14ac:dyDescent="0.25">
      <c r="A486" s="28">
        <f>A454</f>
        <v>2</v>
      </c>
      <c r="B486" s="14">
        <f>B454</f>
        <v>5</v>
      </c>
      <c r="C486" s="10" t="s">
        <v>37</v>
      </c>
      <c r="D486" s="12" t="s">
        <v>38</v>
      </c>
      <c r="E486" s="67" t="s">
        <v>73</v>
      </c>
      <c r="F486" s="62" t="s">
        <v>75</v>
      </c>
      <c r="G486" s="62">
        <v>4.8600000000000003</v>
      </c>
      <c r="H486" s="62">
        <v>1.8</v>
      </c>
      <c r="I486" s="62">
        <v>29.16</v>
      </c>
      <c r="J486" s="62">
        <v>137.80799999999999</v>
      </c>
      <c r="K486" s="64" t="str">
        <f>"-"</f>
        <v>-</v>
      </c>
      <c r="L486" s="62">
        <v>23.76</v>
      </c>
    </row>
    <row r="487" spans="1:12" ht="15" x14ac:dyDescent="0.25">
      <c r="A487" s="25"/>
      <c r="B487" s="16"/>
      <c r="C487" s="11"/>
      <c r="D487" s="12" t="s">
        <v>35</v>
      </c>
      <c r="E487" s="66" t="s">
        <v>74</v>
      </c>
      <c r="F487" s="63" t="s">
        <v>132</v>
      </c>
      <c r="G487" s="63">
        <v>1.65</v>
      </c>
      <c r="H487" s="63">
        <v>2.16</v>
      </c>
      <c r="I487" s="63">
        <v>16.87</v>
      </c>
      <c r="J487" s="63">
        <v>92.897199999999998</v>
      </c>
      <c r="K487" s="65" t="str">
        <f>"-"</f>
        <v>-</v>
      </c>
      <c r="L487" s="63">
        <v>7.98</v>
      </c>
    </row>
    <row r="488" spans="1:12" ht="15" x14ac:dyDescent="0.25">
      <c r="A488" s="25"/>
      <c r="B488" s="16"/>
      <c r="C488" s="11"/>
      <c r="D488" s="12" t="s">
        <v>31</v>
      </c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5"/>
      <c r="B489" s="16"/>
      <c r="C489" s="11"/>
      <c r="D489" s="12" t="s">
        <v>24</v>
      </c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5"/>
      <c r="B490" s="16"/>
      <c r="C490" s="11"/>
      <c r="D490" s="6"/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6"/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6"/>
      <c r="B492" s="18"/>
      <c r="C492" s="8"/>
      <c r="D492" s="20" t="s">
        <v>39</v>
      </c>
      <c r="E492" s="9"/>
      <c r="F492" s="21">
        <f>SUM(F486:F491)</f>
        <v>0</v>
      </c>
      <c r="G492" s="21">
        <f t="shared" ref="G492" si="259">SUM(G486:G491)</f>
        <v>6.51</v>
      </c>
      <c r="H492" s="21">
        <f t="shared" ref="H492" si="260">SUM(H486:H491)</f>
        <v>3.96</v>
      </c>
      <c r="I492" s="21">
        <f t="shared" ref="I492" si="261">SUM(I486:I491)</f>
        <v>46.03</v>
      </c>
      <c r="J492" s="21">
        <f t="shared" ref="J492:L492" si="262">SUM(J486:J491)</f>
        <v>230.70519999999999</v>
      </c>
      <c r="K492" s="21">
        <f t="shared" si="262"/>
        <v>0</v>
      </c>
      <c r="L492" s="21">
        <f t="shared" si="262"/>
        <v>31.740000000000002</v>
      </c>
    </row>
    <row r="493" spans="1:12" ht="15.75" customHeight="1" x14ac:dyDescent="0.2">
      <c r="A493" s="31">
        <f>A454</f>
        <v>2</v>
      </c>
      <c r="B493" s="32">
        <f>B454</f>
        <v>5</v>
      </c>
      <c r="C493" s="83" t="s">
        <v>4</v>
      </c>
      <c r="D493" s="84"/>
      <c r="E493" s="33"/>
      <c r="F493" s="34">
        <f>F460+F464+F473+F478+F485+F492</f>
        <v>0</v>
      </c>
      <c r="G493" s="34">
        <f>G460+G464+G473+G478+G485+G492</f>
        <v>78.55</v>
      </c>
      <c r="H493" s="34">
        <f>H460+H464+H473+H478+H485+H492</f>
        <v>59.86</v>
      </c>
      <c r="I493" s="34">
        <f>I460+I464+I473+I478+I485+I492</f>
        <v>359.41999999999996</v>
      </c>
      <c r="J493" s="34">
        <f>J460+J464+J473+J478+J485+J492</f>
        <v>2122.9756221953849</v>
      </c>
      <c r="K493" s="35"/>
      <c r="L493" s="34">
        <v>317.33</v>
      </c>
    </row>
    <row r="494" spans="1:12" ht="15" x14ac:dyDescent="0.25">
      <c r="A494" s="22">
        <v>2</v>
      </c>
      <c r="B494" s="23">
        <v>6</v>
      </c>
      <c r="C494" s="24" t="s">
        <v>20</v>
      </c>
      <c r="D494" s="5" t="s">
        <v>21</v>
      </c>
      <c r="E494" s="47"/>
      <c r="F494" s="48"/>
      <c r="G494" s="48"/>
      <c r="H494" s="48"/>
      <c r="I494" s="48"/>
      <c r="J494" s="48"/>
      <c r="K494" s="49"/>
      <c r="L494" s="48"/>
    </row>
    <row r="495" spans="1:12" ht="15" x14ac:dyDescent="0.25">
      <c r="A495" s="25"/>
      <c r="B495" s="16"/>
      <c r="C495" s="11"/>
      <c r="D495" s="7" t="s">
        <v>22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23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24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6"/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6"/>
      <c r="B500" s="18"/>
      <c r="C500" s="8"/>
      <c r="D500" s="19" t="s">
        <v>39</v>
      </c>
      <c r="E500" s="9"/>
      <c r="F500" s="21">
        <f>SUM(F494:F499)</f>
        <v>0</v>
      </c>
      <c r="G500" s="21">
        <f>SUM(G494:G499)</f>
        <v>0</v>
      </c>
      <c r="H500" s="21">
        <f>SUM(H494:H499)</f>
        <v>0</v>
      </c>
      <c r="I500" s="21">
        <f>SUM(I494:I499)</f>
        <v>0</v>
      </c>
      <c r="J500" s="21">
        <f>SUM(J494:J499)</f>
        <v>0</v>
      </c>
      <c r="K500" s="27"/>
      <c r="L500" s="21">
        <f>SUM(L494:L499)</f>
        <v>0</v>
      </c>
    </row>
    <row r="501" spans="1:12" ht="15" x14ac:dyDescent="0.25">
      <c r="A501" s="28">
        <f>A494</f>
        <v>2</v>
      </c>
      <c r="B501" s="14">
        <f>B494</f>
        <v>6</v>
      </c>
      <c r="C501" s="10" t="s">
        <v>25</v>
      </c>
      <c r="D501" s="12" t="s">
        <v>24</v>
      </c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6"/>
      <c r="B504" s="18"/>
      <c r="C504" s="8"/>
      <c r="D504" s="19" t="s">
        <v>39</v>
      </c>
      <c r="E504" s="9"/>
      <c r="F504" s="21">
        <f>SUM(F501:F503)</f>
        <v>0</v>
      </c>
      <c r="G504" s="21">
        <f t="shared" ref="G504" si="263">SUM(G501:G503)</f>
        <v>0</v>
      </c>
      <c r="H504" s="21">
        <f t="shared" ref="H504" si="264">SUM(H501:H503)</f>
        <v>0</v>
      </c>
      <c r="I504" s="21">
        <f t="shared" ref="I504" si="265">SUM(I501:I503)</f>
        <v>0</v>
      </c>
      <c r="J504" s="21">
        <f t="shared" ref="J504" si="266">SUM(J501:J503)</f>
        <v>0</v>
      </c>
      <c r="K504" s="27"/>
      <c r="L504" s="21">
        <f t="shared" ref="L504" ca="1" si="267">SUM(L501:L509)</f>
        <v>0</v>
      </c>
    </row>
    <row r="505" spans="1:12" ht="15" x14ac:dyDescent="0.25">
      <c r="A505" s="28">
        <f>A494</f>
        <v>2</v>
      </c>
      <c r="B505" s="14">
        <f>B494</f>
        <v>6</v>
      </c>
      <c r="C505" s="10" t="s">
        <v>26</v>
      </c>
      <c r="D505" s="7" t="s">
        <v>27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7" t="s">
        <v>28</v>
      </c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7" t="s">
        <v>29</v>
      </c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7" t="s">
        <v>30</v>
      </c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5"/>
      <c r="B509" s="16"/>
      <c r="C509" s="11"/>
      <c r="D509" s="7" t="s">
        <v>31</v>
      </c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5"/>
      <c r="B510" s="16"/>
      <c r="C510" s="11"/>
      <c r="D510" s="7" t="s">
        <v>32</v>
      </c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7" t="s">
        <v>33</v>
      </c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6"/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6"/>
      <c r="B514" s="18"/>
      <c r="C514" s="8"/>
      <c r="D514" s="19" t="s">
        <v>39</v>
      </c>
      <c r="E514" s="9"/>
      <c r="F514" s="21">
        <f>SUM(F505:F513)</f>
        <v>0</v>
      </c>
      <c r="G514" s="21">
        <f t="shared" ref="G514" si="268">SUM(G505:G513)</f>
        <v>0</v>
      </c>
      <c r="H514" s="21">
        <f t="shared" ref="H514" si="269">SUM(H505:H513)</f>
        <v>0</v>
      </c>
      <c r="I514" s="21">
        <f t="shared" ref="I514" si="270">SUM(I505:I513)</f>
        <v>0</v>
      </c>
      <c r="J514" s="21">
        <f t="shared" ref="J514" si="271">SUM(J505:J513)</f>
        <v>0</v>
      </c>
      <c r="K514" s="27"/>
      <c r="L514" s="21">
        <f t="shared" ref="L514" ca="1" si="272">SUM(L511:L519)</f>
        <v>0</v>
      </c>
    </row>
    <row r="515" spans="1:12" ht="15" x14ac:dyDescent="0.25">
      <c r="A515" s="28">
        <f>A494</f>
        <v>2</v>
      </c>
      <c r="B515" s="14">
        <f>B494</f>
        <v>6</v>
      </c>
      <c r="C515" s="10" t="s">
        <v>34</v>
      </c>
      <c r="D515" s="12" t="s">
        <v>35</v>
      </c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12" t="s">
        <v>31</v>
      </c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5"/>
      <c r="B517" s="16"/>
      <c r="C517" s="11"/>
      <c r="D517" s="6"/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5"/>
      <c r="B518" s="16"/>
      <c r="C518" s="11"/>
      <c r="D518" s="6"/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6"/>
      <c r="B519" s="18"/>
      <c r="C519" s="8"/>
      <c r="D519" s="19" t="s">
        <v>39</v>
      </c>
      <c r="E519" s="9"/>
      <c r="F519" s="21">
        <f>SUM(F515:F518)</f>
        <v>0</v>
      </c>
      <c r="G519" s="21">
        <f t="shared" ref="G519" si="273">SUM(G515:G518)</f>
        <v>0</v>
      </c>
      <c r="H519" s="21">
        <f t="shared" ref="H519" si="274">SUM(H515:H518)</f>
        <v>0</v>
      </c>
      <c r="I519" s="21">
        <f t="shared" ref="I519" si="275">SUM(I515:I518)</f>
        <v>0</v>
      </c>
      <c r="J519" s="21">
        <f t="shared" ref="J519" si="276">SUM(J515:J518)</f>
        <v>0</v>
      </c>
      <c r="K519" s="27"/>
      <c r="L519" s="21">
        <f t="shared" ref="L519" ca="1" si="277">SUM(L512:L518)</f>
        <v>0</v>
      </c>
    </row>
    <row r="520" spans="1:12" ht="15" x14ac:dyDescent="0.25">
      <c r="A520" s="28">
        <f>A494</f>
        <v>2</v>
      </c>
      <c r="B520" s="14">
        <f>B494</f>
        <v>6</v>
      </c>
      <c r="C520" s="10" t="s">
        <v>36</v>
      </c>
      <c r="D520" s="7" t="s">
        <v>21</v>
      </c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5"/>
      <c r="B521" s="16"/>
      <c r="C521" s="11"/>
      <c r="D521" s="7" t="s">
        <v>30</v>
      </c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5"/>
      <c r="B522" s="16"/>
      <c r="C522" s="11"/>
      <c r="D522" s="7" t="s">
        <v>31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23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6"/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6"/>
      <c r="B526" s="18"/>
      <c r="C526" s="8"/>
      <c r="D526" s="19" t="s">
        <v>39</v>
      </c>
      <c r="E526" s="9"/>
      <c r="F526" s="21">
        <f>SUM(F520:F525)</f>
        <v>0</v>
      </c>
      <c r="G526" s="21">
        <f t="shared" ref="G526" si="278">SUM(G520:G525)</f>
        <v>0</v>
      </c>
      <c r="H526" s="21">
        <f t="shared" ref="H526" si="279">SUM(H520:H525)</f>
        <v>0</v>
      </c>
      <c r="I526" s="21">
        <f t="shared" ref="I526" si="280">SUM(I520:I525)</f>
        <v>0</v>
      </c>
      <c r="J526" s="21">
        <f t="shared" ref="J526" si="281">SUM(J520:J525)</f>
        <v>0</v>
      </c>
      <c r="K526" s="27"/>
      <c r="L526" s="21">
        <f t="shared" ref="L526" ca="1" si="282">SUM(L520:L528)</f>
        <v>0</v>
      </c>
    </row>
    <row r="527" spans="1:12" ht="15" x14ac:dyDescent="0.25">
      <c r="A527" s="28">
        <f>A494</f>
        <v>2</v>
      </c>
      <c r="B527" s="14">
        <f>B494</f>
        <v>6</v>
      </c>
      <c r="C527" s="10" t="s">
        <v>37</v>
      </c>
      <c r="D527" s="12" t="s">
        <v>38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12" t="s">
        <v>35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12" t="s">
        <v>31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12" t="s">
        <v>24</v>
      </c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5"/>
      <c r="B532" s="16"/>
      <c r="C532" s="11"/>
      <c r="D532" s="6"/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6"/>
      <c r="B533" s="18"/>
      <c r="C533" s="8"/>
      <c r="D533" s="20" t="s">
        <v>39</v>
      </c>
      <c r="E533" s="9"/>
      <c r="F533" s="21">
        <f>SUM(F527:F532)</f>
        <v>0</v>
      </c>
      <c r="G533" s="21">
        <f t="shared" ref="G533" si="283">SUM(G527:G532)</f>
        <v>0</v>
      </c>
      <c r="H533" s="21">
        <f t="shared" ref="H533" si="284">SUM(H527:H532)</f>
        <v>0</v>
      </c>
      <c r="I533" s="21">
        <f t="shared" ref="I533" si="285">SUM(I527:I532)</f>
        <v>0</v>
      </c>
      <c r="J533" s="21">
        <f t="shared" ref="J533" si="286">SUM(J527:J532)</f>
        <v>0</v>
      </c>
      <c r="K533" s="27"/>
      <c r="L533" s="21">
        <f t="shared" ref="L533" ca="1" si="287">SUM(L527:L535)</f>
        <v>0</v>
      </c>
    </row>
    <row r="534" spans="1:12" ht="15.75" customHeight="1" x14ac:dyDescent="0.2">
      <c r="A534" s="31">
        <f>A494</f>
        <v>2</v>
      </c>
      <c r="B534" s="32">
        <f>B494</f>
        <v>6</v>
      </c>
      <c r="C534" s="83" t="s">
        <v>4</v>
      </c>
      <c r="D534" s="84"/>
      <c r="E534" s="33"/>
      <c r="F534" s="34">
        <f>F500+F504+F514+F519+F526+F533</f>
        <v>0</v>
      </c>
      <c r="G534" s="34">
        <f t="shared" ref="G534" si="288">G500+G504+G514+G519+G526+G533</f>
        <v>0</v>
      </c>
      <c r="H534" s="34">
        <f t="shared" ref="H534" si="289">H500+H504+H514+H519+H526+H533</f>
        <v>0</v>
      </c>
      <c r="I534" s="34">
        <f t="shared" ref="I534" si="290">I500+I504+I514+I519+I526+I533</f>
        <v>0</v>
      </c>
      <c r="J534" s="34">
        <f t="shared" ref="J534" si="291">J500+J504+J514+J519+J526+J533</f>
        <v>0</v>
      </c>
      <c r="K534" s="35"/>
      <c r="L534" s="34">
        <f t="shared" ref="L534" ca="1" si="292">L500+L504+L514+L519+L526+L533</f>
        <v>0</v>
      </c>
    </row>
    <row r="535" spans="1:12" ht="15" x14ac:dyDescent="0.25">
      <c r="A535" s="22">
        <v>2</v>
      </c>
      <c r="B535" s="23">
        <v>7</v>
      </c>
      <c r="C535" s="24" t="s">
        <v>20</v>
      </c>
      <c r="D535" s="5" t="s">
        <v>21</v>
      </c>
      <c r="E535" s="47"/>
      <c r="F535" s="48"/>
      <c r="G535" s="48"/>
      <c r="H535" s="48"/>
      <c r="I535" s="48"/>
      <c r="J535" s="48"/>
      <c r="K535" s="49"/>
      <c r="L535" s="48"/>
    </row>
    <row r="536" spans="1:12" ht="15" x14ac:dyDescent="0.25">
      <c r="A536" s="25"/>
      <c r="B536" s="16"/>
      <c r="C536" s="11"/>
      <c r="D536" s="7" t="s">
        <v>22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7" t="s">
        <v>23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24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6"/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6"/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6"/>
      <c r="B541" s="18"/>
      <c r="C541" s="8"/>
      <c r="D541" s="19" t="s">
        <v>39</v>
      </c>
      <c r="E541" s="9"/>
      <c r="F541" s="21">
        <f>SUM(F535:F540)</f>
        <v>0</v>
      </c>
      <c r="G541" s="21">
        <f>SUM(G535:G540)</f>
        <v>0</v>
      </c>
      <c r="H541" s="21">
        <f>SUM(H535:H540)</f>
        <v>0</v>
      </c>
      <c r="I541" s="21">
        <f>SUM(I535:I540)</f>
        <v>0</v>
      </c>
      <c r="J541" s="21">
        <f>SUM(J535:J540)</f>
        <v>0</v>
      </c>
      <c r="K541" s="27"/>
      <c r="L541" s="21">
        <f>SUM(L535:L540)</f>
        <v>0</v>
      </c>
    </row>
    <row r="542" spans="1:12" ht="15" x14ac:dyDescent="0.25">
      <c r="A542" s="28">
        <f>A535</f>
        <v>2</v>
      </c>
      <c r="B542" s="14">
        <f>B535</f>
        <v>7</v>
      </c>
      <c r="C542" s="10" t="s">
        <v>25</v>
      </c>
      <c r="D542" s="12" t="s">
        <v>24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6"/>
      <c r="B545" s="18"/>
      <c r="C545" s="8"/>
      <c r="D545" s="19" t="s">
        <v>39</v>
      </c>
      <c r="E545" s="9"/>
      <c r="F545" s="21">
        <f>SUM(F542:F544)</f>
        <v>0</v>
      </c>
      <c r="G545" s="21">
        <f t="shared" ref="G545" si="293">SUM(G542:G544)</f>
        <v>0</v>
      </c>
      <c r="H545" s="21">
        <f t="shared" ref="H545" si="294">SUM(H542:H544)</f>
        <v>0</v>
      </c>
      <c r="I545" s="21">
        <f t="shared" ref="I545" si="295">SUM(I542:I544)</f>
        <v>0</v>
      </c>
      <c r="J545" s="21">
        <f t="shared" ref="J545" si="296">SUM(J542:J544)</f>
        <v>0</v>
      </c>
      <c r="K545" s="27"/>
      <c r="L545" s="21">
        <f t="shared" ref="L545" ca="1" si="297">SUM(L542:L550)</f>
        <v>0</v>
      </c>
    </row>
    <row r="546" spans="1:12" ht="15" x14ac:dyDescent="0.25">
      <c r="A546" s="28">
        <f>A535</f>
        <v>2</v>
      </c>
      <c r="B546" s="14">
        <f>B535</f>
        <v>7</v>
      </c>
      <c r="C546" s="10" t="s">
        <v>26</v>
      </c>
      <c r="D546" s="7" t="s">
        <v>27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7" t="s">
        <v>28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7" t="s">
        <v>29</v>
      </c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7" t="s">
        <v>30</v>
      </c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7" t="s">
        <v>31</v>
      </c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5"/>
      <c r="B551" s="16"/>
      <c r="C551" s="11"/>
      <c r="D551" s="7" t="s">
        <v>32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5"/>
      <c r="B552" s="16"/>
      <c r="C552" s="11"/>
      <c r="D552" s="7" t="s">
        <v>33</v>
      </c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6"/>
      <c r="B555" s="18"/>
      <c r="C555" s="8"/>
      <c r="D555" s="19" t="s">
        <v>39</v>
      </c>
      <c r="E555" s="9"/>
      <c r="F555" s="21">
        <f>SUM(F546:F554)</f>
        <v>0</v>
      </c>
      <c r="G555" s="21">
        <f t="shared" ref="G555" si="298">SUM(G546:G554)</f>
        <v>0</v>
      </c>
      <c r="H555" s="21">
        <f t="shared" ref="H555" si="299">SUM(H546:H554)</f>
        <v>0</v>
      </c>
      <c r="I555" s="21">
        <f t="shared" ref="I555" si="300">SUM(I546:I554)</f>
        <v>0</v>
      </c>
      <c r="J555" s="21">
        <f t="shared" ref="J555" si="301">SUM(J546:J554)</f>
        <v>0</v>
      </c>
      <c r="K555" s="27"/>
      <c r="L555" s="21">
        <f t="shared" ref="L555" ca="1" si="302">SUM(L552:L560)</f>
        <v>0</v>
      </c>
    </row>
    <row r="556" spans="1:12" ht="15" x14ac:dyDescent="0.25">
      <c r="A556" s="28">
        <f>A535</f>
        <v>2</v>
      </c>
      <c r="B556" s="14">
        <f>B535</f>
        <v>7</v>
      </c>
      <c r="C556" s="10" t="s">
        <v>34</v>
      </c>
      <c r="D556" s="12" t="s">
        <v>35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12" t="s">
        <v>31</v>
      </c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5"/>
      <c r="B559" s="16"/>
      <c r="C559" s="11"/>
      <c r="D559" s="6"/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6"/>
      <c r="B560" s="18"/>
      <c r="C560" s="8"/>
      <c r="D560" s="19" t="s">
        <v>39</v>
      </c>
      <c r="E560" s="9"/>
      <c r="F560" s="21">
        <f>SUM(F556:F559)</f>
        <v>0</v>
      </c>
      <c r="G560" s="21">
        <f t="shared" ref="G560" si="303">SUM(G556:G559)</f>
        <v>0</v>
      </c>
      <c r="H560" s="21">
        <f t="shared" ref="H560" si="304">SUM(H556:H559)</f>
        <v>0</v>
      </c>
      <c r="I560" s="21">
        <f t="shared" ref="I560" si="305">SUM(I556:I559)</f>
        <v>0</v>
      </c>
      <c r="J560" s="21">
        <f t="shared" ref="J560" si="306">SUM(J556:J559)</f>
        <v>0</v>
      </c>
      <c r="K560" s="27"/>
      <c r="L560" s="21">
        <f t="shared" ref="L560" ca="1" si="307">SUM(L553:L559)</f>
        <v>0</v>
      </c>
    </row>
    <row r="561" spans="1:12" ht="15" x14ac:dyDescent="0.25">
      <c r="A561" s="28">
        <f>A535</f>
        <v>2</v>
      </c>
      <c r="B561" s="14">
        <f>B535</f>
        <v>7</v>
      </c>
      <c r="C561" s="10" t="s">
        <v>36</v>
      </c>
      <c r="D561" s="7" t="s">
        <v>21</v>
      </c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7" t="s">
        <v>30</v>
      </c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7" t="s">
        <v>31</v>
      </c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5"/>
      <c r="B564" s="16"/>
      <c r="C564" s="11"/>
      <c r="D564" s="7" t="s">
        <v>23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6"/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6"/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6"/>
      <c r="B567" s="18"/>
      <c r="C567" s="8"/>
      <c r="D567" s="19" t="s">
        <v>39</v>
      </c>
      <c r="E567" s="9"/>
      <c r="F567" s="21">
        <f>SUM(F561:F566)</f>
        <v>0</v>
      </c>
      <c r="G567" s="21">
        <f t="shared" ref="G567" si="308">SUM(G561:G566)</f>
        <v>0</v>
      </c>
      <c r="H567" s="21">
        <f t="shared" ref="H567" si="309">SUM(H561:H566)</f>
        <v>0</v>
      </c>
      <c r="I567" s="21">
        <f t="shared" ref="I567" si="310">SUM(I561:I566)</f>
        <v>0</v>
      </c>
      <c r="J567" s="21">
        <f t="shared" ref="J567" si="311">SUM(J561:J566)</f>
        <v>0</v>
      </c>
      <c r="K567" s="27"/>
      <c r="L567" s="21">
        <f t="shared" ref="L567" ca="1" si="312">SUM(L561:L569)</f>
        <v>0</v>
      </c>
    </row>
    <row r="568" spans="1:12" ht="15" x14ac:dyDescent="0.25">
      <c r="A568" s="28">
        <f>A535</f>
        <v>2</v>
      </c>
      <c r="B568" s="14">
        <f>B535</f>
        <v>7</v>
      </c>
      <c r="C568" s="10" t="s">
        <v>37</v>
      </c>
      <c r="D568" s="12" t="s">
        <v>38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12" t="s">
        <v>35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12" t="s">
        <v>31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12" t="s">
        <v>24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6"/>
      <c r="B574" s="18"/>
      <c r="C574" s="8"/>
      <c r="D574" s="20" t="s">
        <v>39</v>
      </c>
      <c r="E574" s="9"/>
      <c r="F574" s="21">
        <f>SUM(F568:F573)</f>
        <v>0</v>
      </c>
      <c r="G574" s="21">
        <f t="shared" ref="G574" si="313">SUM(G568:G573)</f>
        <v>0</v>
      </c>
      <c r="H574" s="21">
        <f t="shared" ref="H574" si="314">SUM(H568:H573)</f>
        <v>0</v>
      </c>
      <c r="I574" s="21">
        <f t="shared" ref="I574" si="315">SUM(I568:I573)</f>
        <v>0</v>
      </c>
      <c r="J574" s="21">
        <f t="shared" ref="J574" si="316">SUM(J568:J573)</f>
        <v>0</v>
      </c>
      <c r="K574" s="27"/>
      <c r="L574" s="21">
        <f t="shared" ref="L574" ca="1" si="317">SUM(L568:L576)</f>
        <v>0</v>
      </c>
    </row>
    <row r="575" spans="1:12" ht="15" x14ac:dyDescent="0.2">
      <c r="A575" s="37">
        <f>A535</f>
        <v>2</v>
      </c>
      <c r="B575" s="38">
        <f>B535</f>
        <v>7</v>
      </c>
      <c r="C575" s="80" t="s">
        <v>4</v>
      </c>
      <c r="D575" s="81"/>
      <c r="E575" s="39"/>
      <c r="F575" s="40">
        <f>F541+F545+F555+F560+F567+F574</f>
        <v>0</v>
      </c>
      <c r="G575" s="40">
        <f t="shared" ref="G575" si="318">G541+G545+G555+G560+G567+G574</f>
        <v>0</v>
      </c>
      <c r="H575" s="40">
        <f t="shared" ref="H575" si="319">H541+H545+H555+H560+H567+H574</f>
        <v>0</v>
      </c>
      <c r="I575" s="40">
        <f t="shared" ref="I575" si="320">I541+I545+I555+I560+I567+I574</f>
        <v>0</v>
      </c>
      <c r="J575" s="40">
        <f t="shared" ref="J575" si="321">J541+J545+J555+J560+J567+J574</f>
        <v>0</v>
      </c>
      <c r="K575" s="41"/>
      <c r="L575" s="34">
        <f ca="1">L541+L545+L555+L560+L567+L574</f>
        <v>0</v>
      </c>
    </row>
    <row r="576" spans="1:12" x14ac:dyDescent="0.2">
      <c r="A576" s="29"/>
      <c r="B576" s="30"/>
      <c r="C576" s="82" t="s">
        <v>5</v>
      </c>
      <c r="D576" s="82"/>
      <c r="E576" s="82"/>
      <c r="F576" s="42" t="e">
        <f>(F46+F86+F126+F167+F207+F248+F289+F330+F371+F412+F453+F493+F534+F575)/(IF(F46=0,0,1)+IF(F86=0,0,1)+IF(F126=0,0,1)+IF(F167=0,0,1)+IF(F207=0,0,1)+IF(F248=0,0,1)+IF(F289=0,0,1)+IF(F330=0,0,1)+IF(F371=0,0,1)+IF(F412=0,0,1)+IF(F453=0,0,1)+IF(F493=0,0,1)+IF(F534=0,0,1)+IF(F575=0,0,1))</f>
        <v>#DIV/0!</v>
      </c>
      <c r="G576" s="42">
        <f>(G46+G86+G126+G167+G207+G248+G289+G330+G371+G412+G453+G493+G534+G575)/(IF(G46=0,0,1)+IF(G86=0,0,1)+IF(G126=0,0,1)+IF(G167=0,0,1)+IF(G207=0,0,1)+IF(G248=0,0,1)+IF(G289=0,0,1)+IF(G330=0,0,1)+IF(G371=0,0,1)+IF(G412=0,0,1)+IF(G453=0,0,1)+IF(G493=0,0,1)+IF(G534=0,0,1)+IF(G575=0,0,1))</f>
        <v>71.147999999999996</v>
      </c>
      <c r="H576" s="42">
        <f>(H46+H86+H126+H167+H207+H248+H289+H330+H371+H412+H453+H493+H534+H575)/(IF(H46=0,0,1)+IF(H86=0,0,1)+IF(H126=0,0,1)+IF(H167=0,0,1)+IF(H207=0,0,1)+IF(H248=0,0,1)+IF(H289=0,0,1)+IF(H330=0,0,1)+IF(H371=0,0,1)+IF(H412=0,0,1)+IF(H453=0,0,1)+IF(H493=0,0,1)+IF(H534=0,0,1)+IF(H575=0,0,1))</f>
        <v>64.92</v>
      </c>
      <c r="I576" s="42">
        <f>(I46+I86+I126+I167+I207+I248+I289+I330+I371+I412+I453+I493+I534+I575)/(IF(I46=0,0,1)+IF(I86=0,0,1)+IF(I126=0,0,1)+IF(I167=0,0,1)+IF(I207=0,0,1)+IF(I248=0,0,1)+IF(I289=0,0,1)+IF(I330=0,0,1)+IF(I371=0,0,1)+IF(I412=0,0,1)+IF(I453=0,0,1)+IF(I493=0,0,1)+IF(I534=0,0,1)+IF(I575=0,0,1))</f>
        <v>328.30799999999999</v>
      </c>
      <c r="J576" s="42">
        <f>(J46+J86+J126+J167+J207+J248+J289+J330+J371+J412+J453+J493+J534+J575)/(IF(J46=0,0,1)+IF(J86=0,0,1)+IF(J126=0,0,1)+IF(J167=0,0,1)+IF(J207=0,0,1)+IF(J248=0,0,1)+IF(J289=0,0,1)+IF(J330=0,0,1)+IF(J371=0,0,1)+IF(J412=0,0,1)+IF(J453=0,0,1)+IF(J493=0,0,1)+IF(J534=0,0,1)+IF(J575=0,0,1))</f>
        <v>2142.4262845364537</v>
      </c>
      <c r="K576" s="42"/>
      <c r="L576" s="42" t="e">
        <f ca="1">(L46+L86+L126+L167+L207+L248+L289+L330+L371+L412+L453+L493+L534+L575)/(IF(L46=0,0,1)+IF(L86=0,0,1)+IF(L126=0,0,1)+IF(L167=0,0,1)+IF(L207=0,0,1)+IF(L248=0,0,1)+IF(L289=0,0,1)+IF(L330=0,0,1)+IF(L371=0,0,1)+IF(L412=0,0,1)+IF(L453=0,0,1)+IF(L493=0,0,1)+IF(L534=0,0,1)+IF(L575=0,0,1))</f>
        <v>#DIV/0!</v>
      </c>
    </row>
  </sheetData>
  <mergeCells count="18">
    <mergeCell ref="C289:D289"/>
    <mergeCell ref="C46:D46"/>
    <mergeCell ref="C1:E1"/>
    <mergeCell ref="H1:K1"/>
    <mergeCell ref="H2:K2"/>
    <mergeCell ref="C86:D86"/>
    <mergeCell ref="C126:D126"/>
    <mergeCell ref="C167:D167"/>
    <mergeCell ref="C207:D207"/>
    <mergeCell ref="C248:D248"/>
    <mergeCell ref="C575:D575"/>
    <mergeCell ref="C576:E576"/>
    <mergeCell ref="C330:D330"/>
    <mergeCell ref="C371:D371"/>
    <mergeCell ref="C412:D412"/>
    <mergeCell ref="C453:D453"/>
    <mergeCell ref="C493:D493"/>
    <mergeCell ref="C534:D53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2023-10-17T06:00:15Z</dcterms:modified>
</cp:coreProperties>
</file>